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5\Rendeletek\III_9 melléklet mellékletei\"/>
    </mc:Choice>
  </mc:AlternateContent>
  <xr:revisionPtr revIDLastSave="0" documentId="13_ncr:1_{CFE5E0E6-A63A-4450-B582-41DE10D51D03}" xr6:coauthVersionLast="47" xr6:coauthVersionMax="47" xr10:uidLastSave="{00000000-0000-0000-0000-000000000000}"/>
  <bookViews>
    <workbookView xWindow="-120" yWindow="-120" windowWidth="29040" windowHeight="15840" xr2:uid="{5F6DC121-84A1-4E16-A69C-F676DD4A0F34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47" i="1" l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Y40" i="1"/>
  <c r="AS39" i="1" l="1"/>
  <c r="AS45" i="1"/>
  <c r="T30" i="1"/>
  <c r="T29" i="1"/>
  <c r="AS41" i="1"/>
  <c r="AQ11" i="1"/>
  <c r="AT24" i="1"/>
  <c r="AT25" i="1"/>
  <c r="AT26" i="1"/>
  <c r="AT7" i="1"/>
  <c r="V41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B40" i="1"/>
  <c r="AQ24" i="1"/>
  <c r="AR24" i="1"/>
  <c r="AQ15" i="1"/>
  <c r="AR15" i="1"/>
  <c r="AS44" i="1"/>
  <c r="AT44" i="1" s="1"/>
  <c r="AS43" i="1"/>
  <c r="AS42" i="1"/>
  <c r="AT42" i="1" s="1"/>
  <c r="AS26" i="1"/>
  <c r="AS25" i="1"/>
  <c r="AS17" i="1"/>
  <c r="AT17" i="1" s="1"/>
  <c r="AS18" i="1"/>
  <c r="AS19" i="1"/>
  <c r="AT19" i="1" s="1"/>
  <c r="AS20" i="1"/>
  <c r="AT20" i="1" s="1"/>
  <c r="AS16" i="1"/>
  <c r="AT16" i="1" s="1"/>
  <c r="AS13" i="1"/>
  <c r="AT13" i="1" s="1"/>
  <c r="AS11" i="1"/>
  <c r="AT11" i="1" s="1"/>
  <c r="AS9" i="1"/>
  <c r="AT9" i="1" s="1"/>
  <c r="AS7" i="1"/>
  <c r="V44" i="1"/>
  <c r="V43" i="1"/>
  <c r="V42" i="1"/>
  <c r="V37" i="1"/>
  <c r="V36" i="1"/>
  <c r="V25" i="1"/>
  <c r="V26" i="1"/>
  <c r="V27" i="1"/>
  <c r="V28" i="1"/>
  <c r="V29" i="1"/>
  <c r="V30" i="1"/>
  <c r="V31" i="1"/>
  <c r="V32" i="1"/>
  <c r="V33" i="1"/>
  <c r="V24" i="1"/>
  <c r="V15" i="1"/>
  <c r="V16" i="1"/>
  <c r="V17" i="1"/>
  <c r="V18" i="1"/>
  <c r="V19" i="1"/>
  <c r="V20" i="1"/>
  <c r="V21" i="1"/>
  <c r="V14" i="1"/>
  <c r="V13" i="1"/>
  <c r="V9" i="1"/>
  <c r="V8" i="1"/>
  <c r="T35" i="1"/>
  <c r="U35" i="1"/>
  <c r="T23" i="1"/>
  <c r="U23" i="1"/>
  <c r="T12" i="1"/>
  <c r="U12" i="1"/>
  <c r="T7" i="1"/>
  <c r="U7" i="1"/>
  <c r="B35" i="1"/>
  <c r="C35" i="1"/>
  <c r="E35" i="1"/>
  <c r="F35" i="1"/>
  <c r="J35" i="1"/>
  <c r="K35" i="1"/>
  <c r="O35" i="1"/>
  <c r="P35" i="1"/>
  <c r="Q37" i="1"/>
  <c r="R37" i="1"/>
  <c r="Q24" i="1"/>
  <c r="R24" i="1"/>
  <c r="AN4" i="1"/>
  <c r="AI4" i="1"/>
  <c r="AM24" i="1"/>
  <c r="AL24" i="1"/>
  <c r="AM15" i="1"/>
  <c r="AL15" i="1"/>
  <c r="P23" i="1"/>
  <c r="O23" i="1"/>
  <c r="P12" i="1"/>
  <c r="O12" i="1"/>
  <c r="P7" i="1"/>
  <c r="O7" i="1"/>
  <c r="AG11" i="1"/>
  <c r="V40" i="1" l="1"/>
  <c r="AR39" i="1"/>
  <c r="AR45" i="1" s="1"/>
  <c r="U39" i="1"/>
  <c r="U45" i="1" s="1"/>
  <c r="AM39" i="1"/>
  <c r="AM45" i="1" s="1"/>
  <c r="AQ39" i="1"/>
  <c r="AQ45" i="1" s="1"/>
  <c r="AS24" i="1"/>
  <c r="O39" i="1"/>
  <c r="O45" i="1" s="1"/>
  <c r="T39" i="1"/>
  <c r="T45" i="1" s="1"/>
  <c r="AT40" i="1"/>
  <c r="AS15" i="1"/>
  <c r="V35" i="1"/>
  <c r="V12" i="1"/>
  <c r="V23" i="1"/>
  <c r="V7" i="1"/>
  <c r="AL39" i="1"/>
  <c r="P39" i="1"/>
  <c r="P45" i="1" s="1"/>
  <c r="S24" i="1"/>
  <c r="W24" i="1" s="1"/>
  <c r="S37" i="1"/>
  <c r="W37" i="1" s="1"/>
  <c r="AL45" i="1"/>
  <c r="AI43" i="1"/>
  <c r="AJ43" i="1"/>
  <c r="AO43" i="1" s="1"/>
  <c r="J23" i="1"/>
  <c r="K23" i="1"/>
  <c r="J12" i="1"/>
  <c r="K12" i="1"/>
  <c r="J7" i="1"/>
  <c r="K7" i="1"/>
  <c r="AH24" i="1"/>
  <c r="AG24" i="1"/>
  <c r="AH15" i="1"/>
  <c r="AG15" i="1"/>
  <c r="E44" i="1"/>
  <c r="G44" i="1" s="1"/>
  <c r="L44" i="1" s="1"/>
  <c r="Q44" i="1" s="1"/>
  <c r="AT15" i="1" l="1"/>
  <c r="AT39" i="1"/>
  <c r="J39" i="1"/>
  <c r="V39" i="1"/>
  <c r="AG39" i="1"/>
  <c r="AH39" i="1"/>
  <c r="AH45" i="1" s="1"/>
  <c r="K39" i="1"/>
  <c r="K45" i="1" s="1"/>
  <c r="AK43" i="1"/>
  <c r="AN43" i="1"/>
  <c r="AP43" i="1" s="1"/>
  <c r="AG45" i="1"/>
  <c r="J45" i="1"/>
  <c r="H43" i="1"/>
  <c r="M43" i="1" s="1"/>
  <c r="R43" i="1" s="1"/>
  <c r="G43" i="1"/>
  <c r="L43" i="1" s="1"/>
  <c r="Q43" i="1" s="1"/>
  <c r="D43" i="1"/>
  <c r="AD44" i="1"/>
  <c r="AI44" i="1" s="1"/>
  <c r="AN44" i="1" s="1"/>
  <c r="AE44" i="1"/>
  <c r="AJ44" i="1" s="1"/>
  <c r="AO44" i="1" s="1"/>
  <c r="AE42" i="1"/>
  <c r="AJ42" i="1" s="1"/>
  <c r="AO42" i="1" s="1"/>
  <c r="AD42" i="1"/>
  <c r="AI42" i="1" s="1"/>
  <c r="AN42" i="1" s="1"/>
  <c r="AB24" i="1"/>
  <c r="AC24" i="1"/>
  <c r="AD26" i="1"/>
  <c r="AE26" i="1"/>
  <c r="AJ26" i="1" s="1"/>
  <c r="AO26" i="1" s="1"/>
  <c r="AE25" i="1"/>
  <c r="AJ25" i="1" s="1"/>
  <c r="AO25" i="1" s="1"/>
  <c r="AD25" i="1"/>
  <c r="AI25" i="1" s="1"/>
  <c r="AN25" i="1" s="1"/>
  <c r="AB15" i="1"/>
  <c r="AC15" i="1"/>
  <c r="AD17" i="1"/>
  <c r="AI17" i="1" s="1"/>
  <c r="AN17" i="1" s="1"/>
  <c r="AE17" i="1"/>
  <c r="AJ17" i="1" s="1"/>
  <c r="AO17" i="1" s="1"/>
  <c r="AD18" i="1"/>
  <c r="AI18" i="1" s="1"/>
  <c r="AN18" i="1" s="1"/>
  <c r="AE18" i="1"/>
  <c r="AJ18" i="1" s="1"/>
  <c r="AO18" i="1" s="1"/>
  <c r="AD19" i="1"/>
  <c r="AI19" i="1" s="1"/>
  <c r="AN19" i="1" s="1"/>
  <c r="AE19" i="1"/>
  <c r="AJ19" i="1" s="1"/>
  <c r="AO19" i="1" s="1"/>
  <c r="AD20" i="1"/>
  <c r="AI20" i="1" s="1"/>
  <c r="AN20" i="1" s="1"/>
  <c r="AE20" i="1"/>
  <c r="AJ20" i="1" s="1"/>
  <c r="AO20" i="1" s="1"/>
  <c r="AE16" i="1"/>
  <c r="AJ16" i="1" s="1"/>
  <c r="AO16" i="1" s="1"/>
  <c r="AD16" i="1"/>
  <c r="AE13" i="1"/>
  <c r="AJ13" i="1" s="1"/>
  <c r="AO13" i="1" s="1"/>
  <c r="AD13" i="1"/>
  <c r="AI13" i="1" s="1"/>
  <c r="AN13" i="1" s="1"/>
  <c r="AE11" i="1"/>
  <c r="AJ11" i="1" s="1"/>
  <c r="AO11" i="1" s="1"/>
  <c r="AD11" i="1"/>
  <c r="AI11" i="1" s="1"/>
  <c r="AN11" i="1" s="1"/>
  <c r="AE9" i="1"/>
  <c r="AJ9" i="1" s="1"/>
  <c r="AO9" i="1" s="1"/>
  <c r="AD9" i="1"/>
  <c r="AI9" i="1" s="1"/>
  <c r="AN9" i="1" s="1"/>
  <c r="AE7" i="1"/>
  <c r="AD7" i="1"/>
  <c r="E23" i="1"/>
  <c r="F23" i="1"/>
  <c r="H44" i="1"/>
  <c r="M44" i="1" s="1"/>
  <c r="H42" i="1"/>
  <c r="M42" i="1" s="1"/>
  <c r="R42" i="1" s="1"/>
  <c r="G42" i="1"/>
  <c r="L42" i="1" s="1"/>
  <c r="H36" i="1"/>
  <c r="H35" i="1" s="1"/>
  <c r="G36" i="1"/>
  <c r="G25" i="1"/>
  <c r="L25" i="1" s="1"/>
  <c r="Q25" i="1" s="1"/>
  <c r="H25" i="1"/>
  <c r="M25" i="1" s="1"/>
  <c r="R25" i="1" s="1"/>
  <c r="G26" i="1"/>
  <c r="L26" i="1" s="1"/>
  <c r="Q26" i="1" s="1"/>
  <c r="H26" i="1"/>
  <c r="M26" i="1" s="1"/>
  <c r="R26" i="1" s="1"/>
  <c r="G27" i="1"/>
  <c r="L27" i="1" s="1"/>
  <c r="Q27" i="1" s="1"/>
  <c r="H27" i="1"/>
  <c r="M27" i="1" s="1"/>
  <c r="R27" i="1" s="1"/>
  <c r="G28" i="1"/>
  <c r="L28" i="1" s="1"/>
  <c r="Q28" i="1" s="1"/>
  <c r="H28" i="1"/>
  <c r="M28" i="1" s="1"/>
  <c r="R28" i="1" s="1"/>
  <c r="G29" i="1"/>
  <c r="L29" i="1" s="1"/>
  <c r="Q29" i="1" s="1"/>
  <c r="H29" i="1"/>
  <c r="M29" i="1" s="1"/>
  <c r="R29" i="1" s="1"/>
  <c r="G30" i="1"/>
  <c r="L30" i="1" s="1"/>
  <c r="Q30" i="1" s="1"/>
  <c r="H30" i="1"/>
  <c r="M30" i="1" s="1"/>
  <c r="R30" i="1" s="1"/>
  <c r="G31" i="1"/>
  <c r="L31" i="1" s="1"/>
  <c r="Q31" i="1" s="1"/>
  <c r="H31" i="1"/>
  <c r="M31" i="1" s="1"/>
  <c r="R31" i="1" s="1"/>
  <c r="G32" i="1"/>
  <c r="L32" i="1" s="1"/>
  <c r="Q32" i="1" s="1"/>
  <c r="H32" i="1"/>
  <c r="M32" i="1" s="1"/>
  <c r="R32" i="1" s="1"/>
  <c r="G33" i="1"/>
  <c r="L33" i="1" s="1"/>
  <c r="Q33" i="1" s="1"/>
  <c r="H33" i="1"/>
  <c r="M33" i="1" s="1"/>
  <c r="R33" i="1" s="1"/>
  <c r="H24" i="1"/>
  <c r="G24" i="1"/>
  <c r="E12" i="1"/>
  <c r="F12" i="1"/>
  <c r="G14" i="1"/>
  <c r="L14" i="1" s="1"/>
  <c r="Q14" i="1" s="1"/>
  <c r="H14" i="1"/>
  <c r="M14" i="1" s="1"/>
  <c r="R14" i="1" s="1"/>
  <c r="G15" i="1"/>
  <c r="L15" i="1" s="1"/>
  <c r="Q15" i="1" s="1"/>
  <c r="H15" i="1"/>
  <c r="M15" i="1" s="1"/>
  <c r="R15" i="1" s="1"/>
  <c r="G16" i="1"/>
  <c r="L16" i="1" s="1"/>
  <c r="Q16" i="1" s="1"/>
  <c r="H16" i="1"/>
  <c r="M16" i="1" s="1"/>
  <c r="R16" i="1" s="1"/>
  <c r="G17" i="1"/>
  <c r="L17" i="1" s="1"/>
  <c r="Q17" i="1" s="1"/>
  <c r="H17" i="1"/>
  <c r="M17" i="1" s="1"/>
  <c r="R17" i="1" s="1"/>
  <c r="G18" i="1"/>
  <c r="L18" i="1" s="1"/>
  <c r="Q18" i="1" s="1"/>
  <c r="H18" i="1"/>
  <c r="M18" i="1" s="1"/>
  <c r="R18" i="1" s="1"/>
  <c r="G19" i="1"/>
  <c r="L19" i="1" s="1"/>
  <c r="Q19" i="1" s="1"/>
  <c r="H19" i="1"/>
  <c r="M19" i="1" s="1"/>
  <c r="R19" i="1" s="1"/>
  <c r="G20" i="1"/>
  <c r="L20" i="1" s="1"/>
  <c r="Q20" i="1" s="1"/>
  <c r="H20" i="1"/>
  <c r="M20" i="1" s="1"/>
  <c r="R20" i="1" s="1"/>
  <c r="G21" i="1"/>
  <c r="L21" i="1" s="1"/>
  <c r="Q21" i="1" s="1"/>
  <c r="H21" i="1"/>
  <c r="M21" i="1" s="1"/>
  <c r="R21" i="1" s="1"/>
  <c r="H13" i="1"/>
  <c r="M13" i="1" s="1"/>
  <c r="R13" i="1" s="1"/>
  <c r="G13" i="1"/>
  <c r="L13" i="1" s="1"/>
  <c r="Q13" i="1" s="1"/>
  <c r="G9" i="1"/>
  <c r="L9" i="1" s="1"/>
  <c r="Q9" i="1" s="1"/>
  <c r="H9" i="1"/>
  <c r="M9" i="1" s="1"/>
  <c r="R9" i="1" s="1"/>
  <c r="H8" i="1"/>
  <c r="M8" i="1" s="1"/>
  <c r="R8" i="1" s="1"/>
  <c r="G8" i="1"/>
  <c r="L8" i="1" s="1"/>
  <c r="Q8" i="1" s="1"/>
  <c r="E7" i="1"/>
  <c r="F7" i="1"/>
  <c r="F39" i="1" s="1"/>
  <c r="B7" i="1"/>
  <c r="Y15" i="1"/>
  <c r="Z15" i="1"/>
  <c r="AA20" i="1"/>
  <c r="D44" i="1"/>
  <c r="C23" i="1"/>
  <c r="D14" i="1"/>
  <c r="D15" i="1"/>
  <c r="AA7" i="1"/>
  <c r="AA9" i="1"/>
  <c r="AA11" i="1"/>
  <c r="AA13" i="1"/>
  <c r="AA19" i="1"/>
  <c r="AA17" i="1"/>
  <c r="AA18" i="1"/>
  <c r="AA16" i="1"/>
  <c r="AA25" i="1"/>
  <c r="AA26" i="1"/>
  <c r="AA44" i="1"/>
  <c r="Y24" i="1"/>
  <c r="C7" i="1"/>
  <c r="D8" i="1"/>
  <c r="D9" i="1"/>
  <c r="D13" i="1"/>
  <c r="D16" i="1"/>
  <c r="D17" i="1"/>
  <c r="D18" i="1"/>
  <c r="D19" i="1"/>
  <c r="D21" i="1"/>
  <c r="B23" i="1"/>
  <c r="D36" i="1"/>
  <c r="D35" i="1" s="1"/>
  <c r="B12" i="1"/>
  <c r="AA42" i="1"/>
  <c r="D42" i="1"/>
  <c r="D27" i="1"/>
  <c r="D28" i="1"/>
  <c r="D29" i="1"/>
  <c r="D30" i="1"/>
  <c r="D31" i="1"/>
  <c r="D32" i="1"/>
  <c r="D33" i="1"/>
  <c r="C12" i="1"/>
  <c r="D20" i="1"/>
  <c r="D24" i="1"/>
  <c r="D25" i="1"/>
  <c r="D26" i="1"/>
  <c r="Z24" i="1"/>
  <c r="AC39" i="1" l="1"/>
  <c r="AC45" i="1" s="1"/>
  <c r="AB39" i="1"/>
  <c r="AB45" i="1" s="1"/>
  <c r="V45" i="1"/>
  <c r="B39" i="1"/>
  <c r="AI7" i="1"/>
  <c r="C39" i="1"/>
  <c r="C45" i="1" s="1"/>
  <c r="AJ7" i="1"/>
  <c r="Y39" i="1"/>
  <c r="Z39" i="1"/>
  <c r="E39" i="1"/>
  <c r="AO15" i="1"/>
  <c r="AP19" i="1"/>
  <c r="AP17" i="1"/>
  <c r="AO24" i="1"/>
  <c r="S9" i="1"/>
  <c r="W9" i="1" s="1"/>
  <c r="S19" i="1"/>
  <c r="S21" i="1"/>
  <c r="W21" i="1" s="1"/>
  <c r="AP18" i="1"/>
  <c r="R7" i="1"/>
  <c r="S13" i="1"/>
  <c r="W13" i="1" s="1"/>
  <c r="Q12" i="1"/>
  <c r="L36" i="1"/>
  <c r="G35" i="1"/>
  <c r="S20" i="1"/>
  <c r="W20" i="1" s="1"/>
  <c r="S18" i="1"/>
  <c r="W18" i="1" s="1"/>
  <c r="S16" i="1"/>
  <c r="W16" i="1" s="1"/>
  <c r="S14" i="1"/>
  <c r="W14" i="1" s="1"/>
  <c r="S32" i="1"/>
  <c r="W32" i="1" s="1"/>
  <c r="S30" i="1"/>
  <c r="W30" i="1" s="1"/>
  <c r="S28" i="1"/>
  <c r="W28" i="1" s="1"/>
  <c r="S26" i="1"/>
  <c r="W26" i="1" s="1"/>
  <c r="AP11" i="1"/>
  <c r="AP25" i="1"/>
  <c r="S8" i="1"/>
  <c r="W8" i="1" s="1"/>
  <c r="Q7" i="1"/>
  <c r="R12" i="1"/>
  <c r="R23" i="1"/>
  <c r="Q42" i="1"/>
  <c r="AP44" i="1"/>
  <c r="S43" i="1"/>
  <c r="W43" i="1" s="1"/>
  <c r="N44" i="1"/>
  <c r="R44" i="1"/>
  <c r="S44" i="1" s="1"/>
  <c r="W44" i="1" s="1"/>
  <c r="S17" i="1"/>
  <c r="S15" i="1"/>
  <c r="W15" i="1" s="1"/>
  <c r="S33" i="1"/>
  <c r="W33" i="1" s="1"/>
  <c r="S31" i="1"/>
  <c r="W31" i="1" s="1"/>
  <c r="S29" i="1"/>
  <c r="W29" i="1" s="1"/>
  <c r="S27" i="1"/>
  <c r="W27" i="1" s="1"/>
  <c r="S25" i="1"/>
  <c r="W25" i="1" s="1"/>
  <c r="Q23" i="1"/>
  <c r="AP9" i="1"/>
  <c r="AP13" i="1"/>
  <c r="AP20" i="1"/>
  <c r="AP42" i="1"/>
  <c r="AJ15" i="1"/>
  <c r="AK19" i="1"/>
  <c r="AK17" i="1"/>
  <c r="M7" i="1"/>
  <c r="AK9" i="1"/>
  <c r="AK13" i="1"/>
  <c r="AK42" i="1"/>
  <c r="N18" i="1"/>
  <c r="N14" i="1"/>
  <c r="N32" i="1"/>
  <c r="N26" i="1"/>
  <c r="AK18" i="1"/>
  <c r="N20" i="1"/>
  <c r="N16" i="1"/>
  <c r="N30" i="1"/>
  <c r="N28" i="1"/>
  <c r="AJ24" i="1"/>
  <c r="AK11" i="1"/>
  <c r="AK25" i="1"/>
  <c r="L12" i="1"/>
  <c r="AK20" i="1"/>
  <c r="N9" i="1"/>
  <c r="N21" i="1"/>
  <c r="N19" i="1"/>
  <c r="N17" i="1"/>
  <c r="N15" i="1"/>
  <c r="N33" i="1"/>
  <c r="N31" i="1"/>
  <c r="N29" i="1"/>
  <c r="N27" i="1"/>
  <c r="N25" i="1"/>
  <c r="AF16" i="1"/>
  <c r="AI16" i="1"/>
  <c r="AN16" i="1" s="1"/>
  <c r="M36" i="1"/>
  <c r="AF26" i="1"/>
  <c r="AI26" i="1"/>
  <c r="N8" i="1"/>
  <c r="N13" i="1"/>
  <c r="M12" i="1"/>
  <c r="M23" i="1"/>
  <c r="N42" i="1"/>
  <c r="AK44" i="1"/>
  <c r="N43" i="1"/>
  <c r="L23" i="1"/>
  <c r="L7" i="1"/>
  <c r="I9" i="1"/>
  <c r="I21" i="1"/>
  <c r="I42" i="1"/>
  <c r="I43" i="1"/>
  <c r="I17" i="1"/>
  <c r="AD24" i="1"/>
  <c r="I16" i="1"/>
  <c r="I26" i="1"/>
  <c r="D23" i="1"/>
  <c r="G12" i="1"/>
  <c r="AF44" i="1"/>
  <c r="I20" i="1"/>
  <c r="I18" i="1"/>
  <c r="I15" i="1"/>
  <c r="I33" i="1"/>
  <c r="I31" i="1"/>
  <c r="I29" i="1"/>
  <c r="I27" i="1"/>
  <c r="AF13" i="1"/>
  <c r="G7" i="1"/>
  <c r="G23" i="1"/>
  <c r="I32" i="1"/>
  <c r="I30" i="1"/>
  <c r="I28" i="1"/>
  <c r="AF7" i="1"/>
  <c r="AF11" i="1"/>
  <c r="H12" i="1"/>
  <c r="I19" i="1"/>
  <c r="I14" i="1"/>
  <c r="I25" i="1"/>
  <c r="D12" i="1"/>
  <c r="H23" i="1"/>
  <c r="AA24" i="1"/>
  <c r="AA15" i="1"/>
  <c r="F45" i="1"/>
  <c r="H7" i="1"/>
  <c r="I36" i="1"/>
  <c r="I35" i="1" s="1"/>
  <c r="Y45" i="1"/>
  <c r="D7" i="1"/>
  <c r="Z45" i="1"/>
  <c r="AE24" i="1"/>
  <c r="AF20" i="1"/>
  <c r="AF19" i="1"/>
  <c r="AF18" i="1"/>
  <c r="AE15" i="1"/>
  <c r="AF17" i="1"/>
  <c r="AF9" i="1"/>
  <c r="AD15" i="1"/>
  <c r="I13" i="1"/>
  <c r="I24" i="1"/>
  <c r="E45" i="1"/>
  <c r="AF25" i="1"/>
  <c r="AF42" i="1"/>
  <c r="I44" i="1"/>
  <c r="I8" i="1"/>
  <c r="AK7" i="1" l="1"/>
  <c r="AD39" i="1"/>
  <c r="AD45" i="1" s="1"/>
  <c r="AA39" i="1"/>
  <c r="AA45" i="1" s="1"/>
  <c r="AE39" i="1"/>
  <c r="AN7" i="1"/>
  <c r="H39" i="1"/>
  <c r="H45" i="1" s="1"/>
  <c r="D39" i="1"/>
  <c r="G39" i="1"/>
  <c r="G45" i="1" s="1"/>
  <c r="S7" i="1"/>
  <c r="W7" i="1" s="1"/>
  <c r="AO7" i="1"/>
  <c r="AO39" i="1" s="1"/>
  <c r="AO45" i="1" s="1"/>
  <c r="AJ39" i="1"/>
  <c r="AJ45" i="1" s="1"/>
  <c r="AK26" i="1"/>
  <c r="AK24" i="1" s="1"/>
  <c r="AN26" i="1"/>
  <c r="S23" i="1"/>
  <c r="W23" i="1" s="1"/>
  <c r="S42" i="1"/>
  <c r="L35" i="1"/>
  <c r="L39" i="1" s="1"/>
  <c r="Q36" i="1"/>
  <c r="M35" i="1"/>
  <c r="R36" i="1"/>
  <c r="R35" i="1" s="1"/>
  <c r="R39" i="1" s="1"/>
  <c r="S12" i="1"/>
  <c r="W12" i="1" s="1"/>
  <c r="AP16" i="1"/>
  <c r="AN15" i="1"/>
  <c r="I7" i="1"/>
  <c r="AF24" i="1"/>
  <c r="AI24" i="1"/>
  <c r="N12" i="1"/>
  <c r="AK16" i="1"/>
  <c r="AK15" i="1" s="1"/>
  <c r="AI15" i="1"/>
  <c r="N36" i="1"/>
  <c r="N35" i="1" s="1"/>
  <c r="N7" i="1"/>
  <c r="N23" i="1"/>
  <c r="AE45" i="1"/>
  <c r="I12" i="1"/>
  <c r="I23" i="1"/>
  <c r="AF15" i="1"/>
  <c r="AK39" i="1" l="1"/>
  <c r="AF39" i="1"/>
  <c r="AP15" i="1"/>
  <c r="W40" i="1"/>
  <c r="W42" i="1"/>
  <c r="I39" i="1"/>
  <c r="I45" i="1" s="1"/>
  <c r="AP7" i="1"/>
  <c r="N39" i="1"/>
  <c r="L45" i="1"/>
  <c r="AI39" i="1"/>
  <c r="AI45" i="1" s="1"/>
  <c r="M39" i="1"/>
  <c r="M45" i="1" s="1"/>
  <c r="AK45" i="1"/>
  <c r="R45" i="1"/>
  <c r="S36" i="1"/>
  <c r="Q35" i="1"/>
  <c r="AP26" i="1"/>
  <c r="AN24" i="1"/>
  <c r="AN39" i="1" s="1"/>
  <c r="AN45" i="1" s="1"/>
  <c r="AF46" i="1"/>
  <c r="N45" i="1"/>
  <c r="AF45" i="1"/>
  <c r="I46" i="1"/>
  <c r="S35" i="1" l="1"/>
  <c r="W35" i="1" s="1"/>
  <c r="W36" i="1"/>
  <c r="AP24" i="1"/>
  <c r="Q39" i="1"/>
  <c r="Q45" i="1" s="1"/>
  <c r="S39" i="1"/>
  <c r="AK47" i="1"/>
  <c r="AF47" i="1"/>
  <c r="S45" i="1" l="1"/>
  <c r="W45" i="1" s="1"/>
  <c r="W39" i="1"/>
  <c r="AP39" i="1"/>
  <c r="AP45" i="1" l="1"/>
  <c r="D45" i="1"/>
  <c r="AA47" i="1" s="1"/>
  <c r="B45" i="1"/>
  <c r="AP47" i="1" l="1"/>
  <c r="AT45" i="1"/>
</calcChain>
</file>

<file path=xl/sharedStrings.xml><?xml version="1.0" encoding="utf-8"?>
<sst xmlns="http://schemas.openxmlformats.org/spreadsheetml/2006/main" count="117" uniqueCount="70">
  <si>
    <t>Bevételek</t>
  </si>
  <si>
    <t>Kiadások</t>
  </si>
  <si>
    <t>Személyi juttatások</t>
  </si>
  <si>
    <t>Tartalékok</t>
  </si>
  <si>
    <t>Működési céltartalék</t>
  </si>
  <si>
    <t>Kötelező feladatok</t>
  </si>
  <si>
    <t>Önként vállalt feladatok</t>
  </si>
  <si>
    <t>Általános tartalék</t>
  </si>
  <si>
    <t>E Ft</t>
  </si>
  <si>
    <t>Működési bevételek és működési kiadások egyenlege:</t>
  </si>
  <si>
    <t>2. melléklet</t>
  </si>
  <si>
    <t>Munkaadókat terhelő járulékok és szoc hjár adó</t>
  </si>
  <si>
    <t>Közhatalmi bevételek</t>
  </si>
  <si>
    <t>Költségvetési működési  bevételek</t>
  </si>
  <si>
    <t>Finanszírozási bevételek</t>
  </si>
  <si>
    <t>Tárgyévi működési bevételek</t>
  </si>
  <si>
    <t xml:space="preserve">  Költségvetési működési kiadások </t>
  </si>
  <si>
    <t xml:space="preserve">Tárgyévi működési kiadások </t>
  </si>
  <si>
    <t xml:space="preserve">Finanszírozási kiadások </t>
  </si>
  <si>
    <t>Dologi kiadások</t>
  </si>
  <si>
    <t>Ellátottak pénzbeli juttatásai</t>
  </si>
  <si>
    <t>Egyéb működési célú kiadások</t>
  </si>
  <si>
    <t>Egyéb működési célú támogatások államháztartáson belülre</t>
  </si>
  <si>
    <t>Egyéb működési célú támogatások államháztartáson kívülre</t>
  </si>
  <si>
    <t>Működési célú támogatások államháztartáson belülről</t>
  </si>
  <si>
    <t>Önkormányzatok működési támogatása</t>
  </si>
  <si>
    <t>Egyéb működési célú támogatások áht-n belülről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</si>
  <si>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</si>
  <si>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</si>
  <si>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</si>
  <si>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</si>
  <si>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</si>
  <si>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Talajterhelési díj</t>
  </si>
  <si>
    <t>Környezetvédelmi bírság</t>
  </si>
  <si>
    <t>Pótlékok, bírságok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</si>
  <si>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</si>
  <si>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</si>
  <si>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</si>
  <si>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</si>
  <si>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</si>
  <si>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</si>
  <si>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</si>
  <si>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</si>
  <si>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</si>
  <si>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</si>
  <si>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</si>
  <si>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Működési célú átvett pénzeszközök</t>
  </si>
  <si>
    <t>Működési kölcsönök visszatérülése áht-n kívülről</t>
  </si>
  <si>
    <t>Előző év költségvetési maradványának igénybevétele</t>
  </si>
  <si>
    <t>Egyéb közhatalmi bevételek</t>
  </si>
  <si>
    <t>Működési célú garancia és kezességvállalásból származó kifiz áht-n kívülre</t>
  </si>
  <si>
    <t>Államháztartáson belüli megelőlegzések visszafizetése</t>
  </si>
  <si>
    <t>Likviditási célú hitelek, kölcsönök felvétele püi vállalkozástól</t>
  </si>
  <si>
    <t>Likviditási célú hitelek, kölcsönök törlesztése püi vállalkozásnak</t>
  </si>
  <si>
    <t>Elvonások és befizetések</t>
  </si>
  <si>
    <t>Működési célú visszafizetendő támogatások, kölcsönök nyújtása áht-n kívülre</t>
  </si>
  <si>
    <t>/2024.(I..) önk.rendelet eredeti ei.</t>
  </si>
  <si>
    <t>Javasolt módostás</t>
  </si>
  <si>
    <t>Összesen</t>
  </si>
  <si>
    <t>1/2024.(I.24.) önk.rendelet eredeti ei.</t>
  </si>
  <si>
    <t>Államháztartáson belüli megelőlegezések</t>
  </si>
  <si>
    <t>5/2024.(VI.26.) önk.rendelet mód. ei.</t>
  </si>
  <si>
    <t>28/2024.(X.24.) önk.rendelet mód. ei.</t>
  </si>
  <si>
    <t>Egyéb m.c.átvett pénzeszközök</t>
  </si>
  <si>
    <t>2024. évi tény adatok</t>
  </si>
  <si>
    <t>Teljesítés %-a</t>
  </si>
  <si>
    <t>Lekötött bankbetétek</t>
  </si>
  <si>
    <t>Lekötött bankbetétek megszűntetése</t>
  </si>
  <si>
    <r>
      <t>Komárom Város</t>
    </r>
    <r>
      <rPr>
        <b/>
        <u/>
        <sz val="10"/>
        <rFont val="Arial CE"/>
        <charset val="238"/>
      </rPr>
      <t xml:space="preserve"> 2024. évi működési célú </t>
    </r>
    <r>
      <rPr>
        <b/>
        <sz val="10"/>
        <rFont val="Arial CE"/>
        <charset val="238"/>
      </rPr>
      <t>bevételeinek és kiadásainak mérlege</t>
    </r>
  </si>
  <si>
    <t>10/2025.(V.22.)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</si>
</sst>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i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1" fillId="0" borderId="2" xfId="0" applyFont="1" applyBorder="1"/>
    <xf numFmtId="3" fontId="1" fillId="0" borderId="3" xfId="0" applyNumberFormat="1" applyFont="1" applyBorder="1"/>
    <xf numFmtId="3" fontId="1" fillId="0" borderId="2" xfId="0" applyNumberFormat="1" applyFont="1" applyBorder="1"/>
    <xf numFmtId="0" fontId="1" fillId="0" borderId="4" xfId="0" applyFont="1" applyBorder="1"/>
    <xf numFmtId="3" fontId="1" fillId="0" borderId="5" xfId="0" applyNumberFormat="1" applyFont="1" applyBorder="1"/>
    <xf numFmtId="0" fontId="0" fillId="0" borderId="5" xfId="0" applyBorder="1"/>
    <xf numFmtId="3" fontId="0" fillId="0" borderId="0" xfId="0" applyNumberFormat="1"/>
    <xf numFmtId="3" fontId="0" fillId="0" borderId="5" xfId="0" applyNumberFormat="1" applyBorder="1"/>
    <xf numFmtId="0" fontId="0" fillId="0" borderId="4" xfId="0" applyBorder="1"/>
    <xf numFmtId="0" fontId="3" fillId="0" borderId="5" xfId="0" applyFont="1" applyBorder="1"/>
    <xf numFmtId="3" fontId="3" fillId="0" borderId="0" xfId="0" applyNumberFormat="1" applyFont="1"/>
    <xf numFmtId="3" fontId="3" fillId="0" borderId="5" xfId="0" applyNumberFormat="1" applyFont="1" applyBorder="1"/>
    <xf numFmtId="0" fontId="1" fillId="0" borderId="5" xfId="0" applyFont="1" applyBorder="1"/>
    <xf numFmtId="0" fontId="0" fillId="0" borderId="6" xfId="0" applyBorder="1"/>
    <xf numFmtId="3" fontId="0" fillId="0" borderId="6" xfId="0" applyNumberFormat="1" applyBorder="1"/>
    <xf numFmtId="3" fontId="1" fillId="0" borderId="7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3" fontId="1" fillId="0" borderId="7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3" fontId="0" fillId="0" borderId="5" xfId="0" applyNumberFormat="1" applyBorder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0" fontId="0" fillId="0" borderId="5" xfId="0" applyBorder="1" applyAlignment="1">
      <alignment vertical="center" wrapText="1"/>
    </xf>
    <xf numFmtId="3" fontId="0" fillId="0" borderId="6" xfId="0" applyNumberFormat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3" fontId="1" fillId="0" borderId="4" xfId="0" applyNumberFormat="1" applyFont="1" applyBorder="1"/>
    <xf numFmtId="3" fontId="0" fillId="0" borderId="4" xfId="0" applyNumberFormat="1" applyBorder="1"/>
    <xf numFmtId="3" fontId="3" fillId="0" borderId="4" xfId="0" applyNumberFormat="1" applyFont="1" applyBorder="1"/>
    <xf numFmtId="3" fontId="0" fillId="0" borderId="8" xfId="0" applyNumberFormat="1" applyBorder="1"/>
    <xf numFmtId="3" fontId="5" fillId="0" borderId="0" xfId="0" applyNumberFormat="1" applyFont="1"/>
    <xf numFmtId="3" fontId="6" fillId="0" borderId="4" xfId="0" applyNumberFormat="1" applyFont="1" applyBorder="1"/>
    <xf numFmtId="0" fontId="1" fillId="0" borderId="6" xfId="0" applyFont="1" applyBorder="1" applyAlignment="1">
      <alignment vertical="center" wrapText="1"/>
    </xf>
    <xf numFmtId="4" fontId="1" fillId="0" borderId="4" xfId="0" applyNumberFormat="1" applyFont="1" applyBorder="1"/>
    <xf numFmtId="4" fontId="1" fillId="0" borderId="7" xfId="0" applyNumberFormat="1" applyFont="1" applyBorder="1"/>
    <xf numFmtId="4" fontId="0" fillId="0" borderId="4" xfId="0" applyNumberFormat="1" applyBorder="1"/>
    <xf numFmtId="3" fontId="1" fillId="0" borderId="5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3" fontId="1" fillId="0" borderId="8" xfId="0" applyNumberFormat="1" applyFont="1" applyBorder="1" applyAlignment="1">
      <alignment vertical="center" wrapText="1"/>
    </xf>
    <xf numFmtId="3" fontId="1" fillId="0" borderId="4" xfId="0" applyNumberFormat="1" applyFont="1" applyBorder="1" applyAlignment="1">
      <alignment vertical="center" wrapText="1"/>
    </xf>
    <xf numFmtId="3" fontId="0" fillId="0" borderId="8" xfId="0" applyNumberFormat="1" applyBorder="1" applyAlignment="1">
      <alignment horizontal="right" vertical="center" wrapText="1"/>
    </xf>
    <xf numFmtId="3" fontId="0" fillId="0" borderId="4" xfId="0" applyNumberFormat="1" applyBorder="1" applyAlignment="1">
      <alignment horizontal="right" vertical="center" wrapText="1"/>
    </xf>
    <xf numFmtId="3" fontId="0" fillId="0" borderId="5" xfId="0" applyNumberForma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72FAA-3609-44F9-BE7B-30F4CEE2A90A}">
  <sheetPr>
    <pageSetUpPr fitToPage="1"/>
  </sheetPr>
  <dimension ref="A1:AT47"/>
  <sheetViews>
    <sheetView tabSelected="1" zoomScaleNormal="100" workbookViewId="0">
      <selection activeCell="Y4" sqref="Y4:AA4"/>
    </sheetView>
  </sheetViews>
  <sheetFormatPr defaultRowHeight="12.75" x14ac:dyDescent="0.2"/>
  <cols>
    <col min="1" max="1" width="46" customWidth="1"/>
    <col min="2" max="2" width="11.7109375" customWidth="1"/>
    <col min="3" max="3" width="8.140625" customWidth="1"/>
    <col min="4" max="4" width="12.28515625" customWidth="1"/>
    <col min="5" max="7" width="12.28515625" hidden="1" customWidth="1"/>
    <col min="8" max="8" width="11.28515625" hidden="1" customWidth="1"/>
    <col min="9" max="10" width="12.28515625" hidden="1" customWidth="1"/>
    <col min="11" max="11" width="10.85546875" hidden="1" customWidth="1"/>
    <col min="12" max="16" width="12.28515625" hidden="1" customWidth="1"/>
    <col min="17" max="17" width="12.28515625" customWidth="1"/>
    <col min="18" max="18" width="8.85546875" customWidth="1"/>
    <col min="19" max="20" width="12.28515625" customWidth="1"/>
    <col min="21" max="21" width="9.28515625" customWidth="1"/>
    <col min="22" max="22" width="12.28515625" customWidth="1"/>
    <col min="23" max="23" width="9.28515625" customWidth="1"/>
    <col min="24" max="24" width="56.140625" customWidth="1"/>
    <col min="25" max="26" width="11.7109375" customWidth="1"/>
    <col min="27" max="27" width="12.28515625" customWidth="1"/>
    <col min="28" max="29" width="9.42578125" hidden="1" customWidth="1"/>
    <col min="30" max="30" width="11.85546875" hidden="1" customWidth="1"/>
    <col min="31" max="31" width="9.140625" hidden="1" customWidth="1"/>
    <col min="32" max="32" width="11.7109375" hidden="1" customWidth="1"/>
    <col min="33" max="33" width="9.7109375" hidden="1" customWidth="1"/>
    <col min="34" max="34" width="9.140625" hidden="1" customWidth="1"/>
    <col min="35" max="35" width="10.5703125" hidden="1" customWidth="1"/>
    <col min="36" max="36" width="0" hidden="1" customWidth="1"/>
    <col min="37" max="37" width="12" hidden="1" customWidth="1"/>
    <col min="38" max="38" width="11" hidden="1" customWidth="1"/>
    <col min="39" max="39" width="0" hidden="1" customWidth="1"/>
    <col min="40" max="40" width="11.28515625" customWidth="1"/>
    <col min="42" max="42" width="12.42578125" customWidth="1"/>
    <col min="43" max="43" width="11.7109375" customWidth="1"/>
    <col min="45" max="45" width="11.42578125" customWidth="1"/>
    <col min="46" max="46" width="11.140625" customWidth="1"/>
  </cols>
  <sheetData>
    <row r="1" spans="1:46" x14ac:dyDescent="0.2">
      <c r="AK1" s="3"/>
      <c r="AT1" s="3" t="s">
        <v>10</v>
      </c>
    </row>
    <row r="2" spans="1:46" x14ac:dyDescent="0.2">
      <c r="A2" s="58" t="s">
        <v>68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</row>
    <row r="3" spans="1:46" ht="12.75" customHeight="1" x14ac:dyDescent="0.2">
      <c r="AK3" s="4"/>
      <c r="AT3" s="4" t="s">
        <v>8</v>
      </c>
    </row>
    <row r="4" spans="1:46" ht="12.75" customHeight="1" x14ac:dyDescent="0.2">
      <c r="A4" s="62" t="s">
        <v>0</v>
      </c>
      <c r="B4" s="50" t="s">
        <v>59</v>
      </c>
      <c r="C4" s="51"/>
      <c r="D4" s="52"/>
      <c r="E4" s="56" t="s">
        <v>57</v>
      </c>
      <c r="F4" s="57"/>
      <c r="G4" s="50" t="s">
        <v>61</v>
      </c>
      <c r="H4" s="51"/>
      <c r="I4" s="52"/>
      <c r="J4" s="56" t="s">
        <v>57</v>
      </c>
      <c r="K4" s="57"/>
      <c r="L4" s="50" t="s">
        <v>62</v>
      </c>
      <c r="M4" s="51"/>
      <c r="N4" s="52"/>
      <c r="O4" s="56" t="s">
        <v>57</v>
      </c>
      <c r="P4" s="57"/>
      <c r="Q4" s="50" t="s">
        <v>69</v>
      </c>
      <c r="R4" s="51"/>
      <c r="S4" s="52"/>
      <c r="T4" s="50" t="s">
        <v>64</v>
      </c>
      <c r="U4" s="51"/>
      <c r="V4" s="52"/>
      <c r="W4" s="53" t="s">
        <v>65</v>
      </c>
      <c r="X4" s="62" t="s">
        <v>1</v>
      </c>
      <c r="Y4" s="59" t="s">
        <v>59</v>
      </c>
      <c r="Z4" s="60"/>
      <c r="AA4" s="61"/>
      <c r="AB4" s="56" t="s">
        <v>57</v>
      </c>
      <c r="AC4" s="57"/>
      <c r="AD4" s="50" t="s">
        <v>61</v>
      </c>
      <c r="AE4" s="51"/>
      <c r="AF4" s="52"/>
      <c r="AG4" s="56" t="s">
        <v>57</v>
      </c>
      <c r="AH4" s="57"/>
      <c r="AI4" s="50" t="str">
        <f>+L4</f>
        <v>28/2024.(X.24.) önk.rendelet mód. ei.</v>
      </c>
      <c r="AJ4" s="51"/>
      <c r="AK4" s="52"/>
      <c r="AL4" s="56" t="s">
        <v>57</v>
      </c>
      <c r="AM4" s="57"/>
      <c r="AN4" s="50" t="str">
        <f>+Q4</f>
        <v>10/2025.(V.22.) önk.rendelet mód. ei.</v>
      </c>
      <c r="AO4" s="51"/>
      <c r="AP4" s="52"/>
      <c r="AQ4" s="50" t="s">
        <v>64</v>
      </c>
      <c r="AR4" s="51"/>
      <c r="AS4" s="52"/>
      <c r="AT4" s="53" t="s">
        <v>65</v>
      </c>
    </row>
    <row r="5" spans="1:46" ht="12.75" customHeight="1" x14ac:dyDescent="0.2">
      <c r="A5" s="63"/>
      <c r="B5" s="53" t="s">
        <v>5</v>
      </c>
      <c r="C5" s="53" t="s">
        <v>6</v>
      </c>
      <c r="D5" s="53" t="s">
        <v>58</v>
      </c>
      <c r="E5" s="53" t="s">
        <v>5</v>
      </c>
      <c r="F5" s="53" t="s">
        <v>6</v>
      </c>
      <c r="G5" s="53" t="s">
        <v>5</v>
      </c>
      <c r="H5" s="53" t="s">
        <v>6</v>
      </c>
      <c r="I5" s="53" t="s">
        <v>58</v>
      </c>
      <c r="J5" s="53" t="s">
        <v>5</v>
      </c>
      <c r="K5" s="53" t="s">
        <v>6</v>
      </c>
      <c r="L5" s="53" t="s">
        <v>5</v>
      </c>
      <c r="M5" s="53" t="s">
        <v>6</v>
      </c>
      <c r="N5" s="53" t="s">
        <v>58</v>
      </c>
      <c r="O5" s="53" t="s">
        <v>5</v>
      </c>
      <c r="P5" s="53" t="s">
        <v>6</v>
      </c>
      <c r="Q5" s="53" t="s">
        <v>5</v>
      </c>
      <c r="R5" s="53" t="s">
        <v>6</v>
      </c>
      <c r="S5" s="53" t="s">
        <v>58</v>
      </c>
      <c r="T5" s="53" t="s">
        <v>5</v>
      </c>
      <c r="U5" s="53" t="s">
        <v>6</v>
      </c>
      <c r="V5" s="53" t="s">
        <v>58</v>
      </c>
      <c r="W5" s="54"/>
      <c r="X5" s="63"/>
      <c r="Y5" s="25" t="s">
        <v>5</v>
      </c>
      <c r="Z5" s="25" t="s">
        <v>6</v>
      </c>
      <c r="AA5" s="25" t="s">
        <v>56</v>
      </c>
      <c r="AB5" s="53" t="s">
        <v>5</v>
      </c>
      <c r="AC5" s="53" t="s">
        <v>6</v>
      </c>
      <c r="AD5" s="53" t="s">
        <v>5</v>
      </c>
      <c r="AE5" s="53" t="s">
        <v>6</v>
      </c>
      <c r="AF5" s="53" t="s">
        <v>58</v>
      </c>
      <c r="AG5" s="53" t="s">
        <v>5</v>
      </c>
      <c r="AH5" s="53" t="s">
        <v>6</v>
      </c>
      <c r="AI5" s="53" t="s">
        <v>5</v>
      </c>
      <c r="AJ5" s="53" t="s">
        <v>6</v>
      </c>
      <c r="AK5" s="53" t="s">
        <v>58</v>
      </c>
      <c r="AL5" s="53" t="s">
        <v>5</v>
      </c>
      <c r="AM5" s="53" t="s">
        <v>6</v>
      </c>
      <c r="AN5" s="53" t="s">
        <v>5</v>
      </c>
      <c r="AO5" s="53" t="s">
        <v>6</v>
      </c>
      <c r="AP5" s="53" t="s">
        <v>58</v>
      </c>
      <c r="AQ5" s="53" t="s">
        <v>5</v>
      </c>
      <c r="AR5" s="53" t="s">
        <v>6</v>
      </c>
      <c r="AS5" s="53" t="s">
        <v>58</v>
      </c>
      <c r="AT5" s="54"/>
    </row>
    <row r="6" spans="1:46" ht="19.5" customHeight="1" x14ac:dyDescent="0.2">
      <c r="A6" s="64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64"/>
      <c r="Y6" s="39"/>
      <c r="Z6" s="39"/>
      <c r="AA6" s="39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</row>
    <row r="7" spans="1:46" x14ac:dyDescent="0.2">
      <c r="A7" s="5" t="s">
        <v>24</v>
      </c>
      <c r="B7" s="6">
        <f t="shared" ref="B7:N7" si="0">SUM(B8:B9)</f>
        <v>1971574</v>
      </c>
      <c r="C7" s="7">
        <f t="shared" si="0"/>
        <v>8164</v>
      </c>
      <c r="D7" s="7">
        <f t="shared" si="0"/>
        <v>1979738</v>
      </c>
      <c r="E7" s="7">
        <f t="shared" si="0"/>
        <v>363489</v>
      </c>
      <c r="F7" s="7">
        <f t="shared" si="0"/>
        <v>0</v>
      </c>
      <c r="G7" s="7">
        <f t="shared" si="0"/>
        <v>2335063</v>
      </c>
      <c r="H7" s="7">
        <f t="shared" si="0"/>
        <v>8164</v>
      </c>
      <c r="I7" s="7">
        <f t="shared" si="0"/>
        <v>2343227</v>
      </c>
      <c r="J7" s="7">
        <f t="shared" si="0"/>
        <v>41411</v>
      </c>
      <c r="K7" s="7">
        <f t="shared" si="0"/>
        <v>344</v>
      </c>
      <c r="L7" s="7">
        <f t="shared" si="0"/>
        <v>2376474</v>
      </c>
      <c r="M7" s="7">
        <f t="shared" si="0"/>
        <v>8508</v>
      </c>
      <c r="N7" s="7">
        <f t="shared" si="0"/>
        <v>2384982</v>
      </c>
      <c r="O7" s="7">
        <f t="shared" ref="O7:V7" si="1">SUM(O8:O9)</f>
        <v>158953</v>
      </c>
      <c r="P7" s="7">
        <f t="shared" si="1"/>
        <v>-284</v>
      </c>
      <c r="Q7" s="7">
        <f t="shared" si="1"/>
        <v>2535427</v>
      </c>
      <c r="R7" s="7">
        <f t="shared" si="1"/>
        <v>8224</v>
      </c>
      <c r="S7" s="7">
        <f t="shared" si="1"/>
        <v>2543651</v>
      </c>
      <c r="T7" s="7">
        <f t="shared" si="1"/>
        <v>2535081</v>
      </c>
      <c r="U7" s="7">
        <f t="shared" si="1"/>
        <v>8568</v>
      </c>
      <c r="V7" s="7">
        <f t="shared" si="1"/>
        <v>2543649</v>
      </c>
      <c r="W7" s="40">
        <f>+V7/S7*100</f>
        <v>99.999921372861294</v>
      </c>
      <c r="X7" s="8" t="s">
        <v>2</v>
      </c>
      <c r="Y7" s="9">
        <v>2448656</v>
      </c>
      <c r="Z7" s="9">
        <v>494129</v>
      </c>
      <c r="AA7" s="7">
        <f>SUM(Y7:Z7)</f>
        <v>2942785</v>
      </c>
      <c r="AB7" s="33">
        <v>145357</v>
      </c>
      <c r="AC7" s="33">
        <v>53156</v>
      </c>
      <c r="AD7" s="33">
        <f>+Y7+AB7</f>
        <v>2594013</v>
      </c>
      <c r="AE7" s="33">
        <f>+Z7+AC7</f>
        <v>547285</v>
      </c>
      <c r="AF7" s="33">
        <f>+AD7+AE7</f>
        <v>3141298</v>
      </c>
      <c r="AG7" s="33">
        <v>111580</v>
      </c>
      <c r="AH7" s="33">
        <v>14143</v>
      </c>
      <c r="AI7" s="33">
        <f>+AD7+AG7</f>
        <v>2705593</v>
      </c>
      <c r="AJ7" s="33">
        <f>+AE7+AH7</f>
        <v>561428</v>
      </c>
      <c r="AK7" s="33">
        <f>+AI7+AJ7</f>
        <v>3267021</v>
      </c>
      <c r="AL7" s="33">
        <v>25988</v>
      </c>
      <c r="AM7" s="33">
        <v>27237</v>
      </c>
      <c r="AN7" s="33">
        <f>+AI7+AL7</f>
        <v>2731581</v>
      </c>
      <c r="AO7" s="33">
        <f>+AJ7+AM7</f>
        <v>588665</v>
      </c>
      <c r="AP7" s="33">
        <f>+AN7+AO7</f>
        <v>3320246</v>
      </c>
      <c r="AQ7" s="7">
        <v>2797168</v>
      </c>
      <c r="AR7" s="7">
        <v>475659</v>
      </c>
      <c r="AS7" s="7">
        <f>SUM(AQ7:AR7)</f>
        <v>3272827</v>
      </c>
      <c r="AT7" s="40">
        <f>+AS7/AP7*100</f>
        <v>98.571822690246449</v>
      </c>
    </row>
    <row r="8" spans="1:46" x14ac:dyDescent="0.2">
      <c r="A8" s="10" t="s">
        <v>25</v>
      </c>
      <c r="B8" s="11">
        <v>1707574</v>
      </c>
      <c r="C8" s="12"/>
      <c r="D8" s="12">
        <f>SUM(B8:C8)</f>
        <v>1707574</v>
      </c>
      <c r="E8" s="34">
        <v>326052</v>
      </c>
      <c r="F8" s="34"/>
      <c r="G8" s="34">
        <f>+B8+E8</f>
        <v>2033626</v>
      </c>
      <c r="H8" s="34">
        <f>+C8+F8</f>
        <v>0</v>
      </c>
      <c r="I8" s="34">
        <f>+G8+H8</f>
        <v>2033626</v>
      </c>
      <c r="J8" s="34">
        <v>37852</v>
      </c>
      <c r="K8" s="34"/>
      <c r="L8" s="34">
        <f>+G8+J8</f>
        <v>2071478</v>
      </c>
      <c r="M8" s="34">
        <f>+H8+K8</f>
        <v>0</v>
      </c>
      <c r="N8" s="34">
        <f>+L8+M8</f>
        <v>2071478</v>
      </c>
      <c r="O8" s="34">
        <v>127369</v>
      </c>
      <c r="P8" s="34"/>
      <c r="Q8" s="34">
        <f>+L8+O8</f>
        <v>2198847</v>
      </c>
      <c r="R8" s="34">
        <f>+M8+P8</f>
        <v>0</v>
      </c>
      <c r="S8" s="34">
        <f>+Q8+R8</f>
        <v>2198847</v>
      </c>
      <c r="T8" s="34">
        <v>2198847</v>
      </c>
      <c r="U8" s="34"/>
      <c r="V8" s="34">
        <f>SUM(T8:U8)</f>
        <v>2198847</v>
      </c>
      <c r="W8" s="42">
        <f t="shared" ref="W8:W45" si="2">+V8/S8*100</f>
        <v>100</v>
      </c>
      <c r="X8" s="13"/>
      <c r="Y8" s="12"/>
      <c r="Z8" s="12"/>
      <c r="AA8" s="12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12"/>
      <c r="AT8" s="40"/>
    </row>
    <row r="9" spans="1:46" x14ac:dyDescent="0.2">
      <c r="A9" s="10" t="s">
        <v>26</v>
      </c>
      <c r="B9" s="11">
        <v>264000</v>
      </c>
      <c r="C9" s="12">
        <v>8164</v>
      </c>
      <c r="D9" s="12">
        <f>SUM(B9:C9)</f>
        <v>272164</v>
      </c>
      <c r="E9" s="34">
        <v>37437</v>
      </c>
      <c r="F9" s="34"/>
      <c r="G9" s="34">
        <f>+B9+E9</f>
        <v>301437</v>
      </c>
      <c r="H9" s="34">
        <f>+C9+F9</f>
        <v>8164</v>
      </c>
      <c r="I9" s="34">
        <f>+G9+H9</f>
        <v>309601</v>
      </c>
      <c r="J9" s="34">
        <v>3559</v>
      </c>
      <c r="K9" s="34">
        <v>344</v>
      </c>
      <c r="L9" s="34">
        <f>+G9+J9</f>
        <v>304996</v>
      </c>
      <c r="M9" s="34">
        <f>+H9+K9</f>
        <v>8508</v>
      </c>
      <c r="N9" s="34">
        <f>+L9+M9</f>
        <v>313504</v>
      </c>
      <c r="O9" s="34">
        <v>31584</v>
      </c>
      <c r="P9" s="34">
        <v>-284</v>
      </c>
      <c r="Q9" s="34">
        <f>+L9+O9</f>
        <v>336580</v>
      </c>
      <c r="R9" s="34">
        <f>+M9+P9</f>
        <v>8224</v>
      </c>
      <c r="S9" s="34">
        <f>+Q9+R9</f>
        <v>344804</v>
      </c>
      <c r="T9" s="34">
        <v>336234</v>
      </c>
      <c r="U9" s="34">
        <v>8568</v>
      </c>
      <c r="V9" s="34">
        <f>SUM(T9:U9)</f>
        <v>344802</v>
      </c>
      <c r="W9" s="42">
        <f t="shared" si="2"/>
        <v>99.999419960325284</v>
      </c>
      <c r="X9" s="8" t="s">
        <v>11</v>
      </c>
      <c r="Y9" s="9">
        <v>346559</v>
      </c>
      <c r="Z9" s="9">
        <v>92204</v>
      </c>
      <c r="AA9" s="9">
        <f>SUM(Y9:Z9)</f>
        <v>438763</v>
      </c>
      <c r="AB9" s="33">
        <v>19838</v>
      </c>
      <c r="AC9" s="33">
        <v>8963</v>
      </c>
      <c r="AD9" s="33">
        <f>+Y9+AB9</f>
        <v>366397</v>
      </c>
      <c r="AE9" s="33">
        <f>+Z9+AC9</f>
        <v>101167</v>
      </c>
      <c r="AF9" s="33">
        <f>+AD9+AE9</f>
        <v>467564</v>
      </c>
      <c r="AG9" s="33">
        <v>14594</v>
      </c>
      <c r="AH9" s="33">
        <v>1839</v>
      </c>
      <c r="AI9" s="33">
        <f>+AD9+AG9</f>
        <v>380991</v>
      </c>
      <c r="AJ9" s="33">
        <f>+AE9+AH9</f>
        <v>103006</v>
      </c>
      <c r="AK9" s="33">
        <f>+AI9+AJ9</f>
        <v>483997</v>
      </c>
      <c r="AL9" s="33">
        <v>1175</v>
      </c>
      <c r="AM9" s="33">
        <v>-13420</v>
      </c>
      <c r="AN9" s="33">
        <f>+AI9+AL9</f>
        <v>382166</v>
      </c>
      <c r="AO9" s="33">
        <f>+AJ9+AM9</f>
        <v>89586</v>
      </c>
      <c r="AP9" s="33">
        <f>+AN9+AO9</f>
        <v>471752</v>
      </c>
      <c r="AQ9" s="33">
        <v>374894</v>
      </c>
      <c r="AR9" s="33">
        <v>89164</v>
      </c>
      <c r="AS9" s="9">
        <f>SUM(AQ9:AR9)</f>
        <v>464058</v>
      </c>
      <c r="AT9" s="40">
        <f t="shared" ref="AT9:AT45" si="3">+AS9/AP9*100</f>
        <v>98.369058318777661</v>
      </c>
    </row>
    <row r="10" spans="1:46" x14ac:dyDescent="0.2">
      <c r="A10" s="14"/>
      <c r="B10" s="15"/>
      <c r="C10" s="16"/>
      <c r="D10" s="16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40"/>
      <c r="X10" s="13"/>
      <c r="Y10" s="12"/>
      <c r="Z10" s="12"/>
      <c r="AA10" s="12"/>
      <c r="AB10" s="38"/>
      <c r="AC10" s="38"/>
      <c r="AD10" s="35"/>
      <c r="AE10" s="35"/>
      <c r="AF10" s="35"/>
      <c r="AG10" s="38"/>
      <c r="AH10" s="38"/>
      <c r="AI10" s="35"/>
      <c r="AJ10" s="35"/>
      <c r="AK10" s="35"/>
      <c r="AL10" s="38"/>
      <c r="AM10" s="38"/>
      <c r="AN10" s="35"/>
      <c r="AO10" s="35"/>
      <c r="AP10" s="35"/>
      <c r="AQ10" s="38"/>
      <c r="AR10" s="38"/>
      <c r="AS10" s="16"/>
      <c r="AT10" s="40"/>
    </row>
    <row r="11" spans="1:46" x14ac:dyDescent="0.2">
      <c r="A11" s="10"/>
      <c r="B11" s="11"/>
      <c r="C11" s="12"/>
      <c r="D11" s="12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40"/>
      <c r="X11" s="8" t="s">
        <v>19</v>
      </c>
      <c r="Y11" s="9">
        <v>3546995</v>
      </c>
      <c r="Z11" s="9">
        <v>404578</v>
      </c>
      <c r="AA11" s="9">
        <f>SUM(Y11:Z11)</f>
        <v>3951573</v>
      </c>
      <c r="AB11" s="33">
        <v>180992</v>
      </c>
      <c r="AC11" s="33">
        <v>3620</v>
      </c>
      <c r="AD11" s="33">
        <f>+Y11+AB11</f>
        <v>3727987</v>
      </c>
      <c r="AE11" s="33">
        <f>+Z11+AC11</f>
        <v>408198</v>
      </c>
      <c r="AF11" s="33">
        <f>+AD11+AE11</f>
        <v>4136185</v>
      </c>
      <c r="AG11" s="33">
        <f>23163-2845</f>
        <v>20318</v>
      </c>
      <c r="AH11" s="33">
        <v>1583</v>
      </c>
      <c r="AI11" s="33">
        <f>+AD11+AG11</f>
        <v>3748305</v>
      </c>
      <c r="AJ11" s="33">
        <f>+AE11+AH11</f>
        <v>409781</v>
      </c>
      <c r="AK11" s="33">
        <f>+AI11+AJ11</f>
        <v>4158086</v>
      </c>
      <c r="AL11" s="33">
        <v>-1919784</v>
      </c>
      <c r="AM11" s="33">
        <v>-110738</v>
      </c>
      <c r="AN11" s="33">
        <f>+AI11+AL11</f>
        <v>1828521</v>
      </c>
      <c r="AO11" s="33">
        <f>+AJ11+AM11</f>
        <v>299043</v>
      </c>
      <c r="AP11" s="33">
        <f>+AN11+AO11</f>
        <v>2127564</v>
      </c>
      <c r="AQ11" s="33">
        <f>2016620-110612-159635</f>
        <v>1746373</v>
      </c>
      <c r="AR11" s="33">
        <v>271533</v>
      </c>
      <c r="AS11" s="9">
        <f>SUM(AQ11:AR11)</f>
        <v>2017906</v>
      </c>
      <c r="AT11" s="40">
        <f t="shared" si="3"/>
        <v>94.845842475243984</v>
      </c>
    </row>
    <row r="12" spans="1:46" x14ac:dyDescent="0.2">
      <c r="A12" s="17" t="s">
        <v>12</v>
      </c>
      <c r="B12" s="2">
        <f t="shared" ref="B12:N12" si="4">SUM(B13:B21)</f>
        <v>8172525</v>
      </c>
      <c r="C12" s="9">
        <f t="shared" si="4"/>
        <v>0</v>
      </c>
      <c r="D12" s="9">
        <f t="shared" si="4"/>
        <v>8172525</v>
      </c>
      <c r="E12" s="9">
        <f t="shared" si="4"/>
        <v>0</v>
      </c>
      <c r="F12" s="9">
        <f t="shared" si="4"/>
        <v>0</v>
      </c>
      <c r="G12" s="9">
        <f t="shared" si="4"/>
        <v>8172525</v>
      </c>
      <c r="H12" s="9">
        <f t="shared" si="4"/>
        <v>0</v>
      </c>
      <c r="I12" s="9">
        <f t="shared" si="4"/>
        <v>8172525</v>
      </c>
      <c r="J12" s="9">
        <f t="shared" si="4"/>
        <v>0</v>
      </c>
      <c r="K12" s="9">
        <f t="shared" si="4"/>
        <v>0</v>
      </c>
      <c r="L12" s="9">
        <f t="shared" si="4"/>
        <v>8172525</v>
      </c>
      <c r="M12" s="9">
        <f t="shared" si="4"/>
        <v>0</v>
      </c>
      <c r="N12" s="9">
        <f t="shared" si="4"/>
        <v>8172525</v>
      </c>
      <c r="O12" s="9">
        <f t="shared" ref="O12:V12" si="5">SUM(O13:O21)</f>
        <v>4410773</v>
      </c>
      <c r="P12" s="9">
        <f t="shared" si="5"/>
        <v>0</v>
      </c>
      <c r="Q12" s="9">
        <f t="shared" si="5"/>
        <v>12583298</v>
      </c>
      <c r="R12" s="9">
        <f t="shared" si="5"/>
        <v>0</v>
      </c>
      <c r="S12" s="9">
        <f t="shared" si="5"/>
        <v>12583298</v>
      </c>
      <c r="T12" s="9">
        <f t="shared" si="5"/>
        <v>12583294</v>
      </c>
      <c r="U12" s="9">
        <f t="shared" si="5"/>
        <v>0</v>
      </c>
      <c r="V12" s="9">
        <f t="shared" si="5"/>
        <v>12583294</v>
      </c>
      <c r="W12" s="40">
        <f t="shared" si="2"/>
        <v>99.999968211831273</v>
      </c>
      <c r="X12" s="13"/>
      <c r="Y12" s="12"/>
      <c r="Z12" s="12"/>
      <c r="AA12" s="12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9"/>
      <c r="AR12" s="9"/>
      <c r="AS12" s="9"/>
      <c r="AT12" s="40"/>
    </row>
    <row r="13" spans="1:46" x14ac:dyDescent="0.2">
      <c r="A13" s="10" t="s">
        <v>27</v>
      </c>
      <c r="B13" s="11">
        <v>25</v>
      </c>
      <c r="C13" s="12"/>
      <c r="D13" s="12">
        <f t="shared" ref="D13:D21" si="6">SUM(B13:C13)</f>
        <v>25</v>
      </c>
      <c r="E13" s="34"/>
      <c r="F13" s="34"/>
      <c r="G13" s="34">
        <f>+B13+E13</f>
        <v>25</v>
      </c>
      <c r="H13" s="34">
        <f>+C13+F13</f>
        <v>0</v>
      </c>
      <c r="I13" s="34">
        <f>+G13+H13</f>
        <v>25</v>
      </c>
      <c r="J13" s="34"/>
      <c r="K13" s="34"/>
      <c r="L13" s="34">
        <f>+G13+J13</f>
        <v>25</v>
      </c>
      <c r="M13" s="34">
        <f>+H13+K13</f>
        <v>0</v>
      </c>
      <c r="N13" s="34">
        <f>+L13+M13</f>
        <v>25</v>
      </c>
      <c r="O13" s="34"/>
      <c r="P13" s="34"/>
      <c r="Q13" s="34">
        <f>+L13+O13</f>
        <v>25</v>
      </c>
      <c r="R13" s="34">
        <f>+M13+P13</f>
        <v>0</v>
      </c>
      <c r="S13" s="34">
        <f>+Q13+R13</f>
        <v>25</v>
      </c>
      <c r="T13" s="34">
        <v>23</v>
      </c>
      <c r="U13" s="34"/>
      <c r="V13" s="34">
        <f>SUM(T13:U13)</f>
        <v>23</v>
      </c>
      <c r="W13" s="42">
        <f t="shared" si="2"/>
        <v>92</v>
      </c>
      <c r="X13" s="8" t="s">
        <v>20</v>
      </c>
      <c r="Y13" s="9">
        <v>16500</v>
      </c>
      <c r="Z13" s="9">
        <v>52549</v>
      </c>
      <c r="AA13" s="9">
        <f>SUM(Y13:Z13)</f>
        <v>69049</v>
      </c>
      <c r="AB13" s="33"/>
      <c r="AC13" s="33"/>
      <c r="AD13" s="33">
        <f>+Y13+AB13</f>
        <v>16500</v>
      </c>
      <c r="AE13" s="33">
        <f>+Z13+AC13</f>
        <v>52549</v>
      </c>
      <c r="AF13" s="33">
        <f>+AD13+AE13</f>
        <v>69049</v>
      </c>
      <c r="AG13" s="33"/>
      <c r="AH13" s="33"/>
      <c r="AI13" s="33">
        <f>+AD13+AG13</f>
        <v>16500</v>
      </c>
      <c r="AJ13" s="33">
        <f>+AE13+AH13</f>
        <v>52549</v>
      </c>
      <c r="AK13" s="33">
        <f>+AI13+AJ13</f>
        <v>69049</v>
      </c>
      <c r="AL13" s="33">
        <v>0</v>
      </c>
      <c r="AM13" s="33">
        <v>-9000</v>
      </c>
      <c r="AN13" s="33">
        <f>+AI13+AL13</f>
        <v>16500</v>
      </c>
      <c r="AO13" s="33">
        <f>+AJ13+AM13</f>
        <v>43549</v>
      </c>
      <c r="AP13" s="33">
        <f>+AN13+AO13</f>
        <v>60049</v>
      </c>
      <c r="AQ13" s="33">
        <v>11954</v>
      </c>
      <c r="AR13" s="33">
        <v>42273</v>
      </c>
      <c r="AS13" s="9">
        <f>SUM(AQ13:AR13)</f>
        <v>54227</v>
      </c>
      <c r="AT13" s="40">
        <f t="shared" si="3"/>
        <v>90.304584589252116</v>
      </c>
    </row>
    <row r="14" spans="1:46" x14ac:dyDescent="0.2">
      <c r="A14" s="10" t="s">
        <v>28</v>
      </c>
      <c r="B14" s="11">
        <v>380000</v>
      </c>
      <c r="C14" s="12"/>
      <c r="D14" s="12">
        <f t="shared" si="6"/>
        <v>380000</v>
      </c>
      <c r="E14" s="11"/>
      <c r="F14" s="12"/>
      <c r="G14" s="34">
        <f t="shared" ref="G14:G21" si="7">+B14+E14</f>
        <v>380000</v>
      </c>
      <c r="H14" s="34">
        <f t="shared" ref="H14:H21" si="8">+C14+F14</f>
        <v>0</v>
      </c>
      <c r="I14" s="34">
        <f t="shared" ref="I14:I21" si="9">+G14+H14</f>
        <v>380000</v>
      </c>
      <c r="J14" s="12"/>
      <c r="K14" s="12"/>
      <c r="L14" s="34">
        <f t="shared" ref="L14:L21" si="10">+G14+J14</f>
        <v>380000</v>
      </c>
      <c r="M14" s="34">
        <f t="shared" ref="M14:M21" si="11">+H14+K14</f>
        <v>0</v>
      </c>
      <c r="N14" s="34">
        <f t="shared" ref="N14:N21" si="12">+L14+M14</f>
        <v>380000</v>
      </c>
      <c r="O14" s="12">
        <v>31032</v>
      </c>
      <c r="P14" s="12"/>
      <c r="Q14" s="34">
        <f t="shared" ref="Q14:Q21" si="13">+L14+O14</f>
        <v>411032</v>
      </c>
      <c r="R14" s="34">
        <f t="shared" ref="R14:R21" si="14">+M14+P14</f>
        <v>0</v>
      </c>
      <c r="S14" s="34">
        <f t="shared" ref="S14:S21" si="15">+Q14+R14</f>
        <v>411032</v>
      </c>
      <c r="T14" s="12">
        <v>411032</v>
      </c>
      <c r="U14" s="12"/>
      <c r="V14" s="34">
        <f>SUM(T14:U14)</f>
        <v>411032</v>
      </c>
      <c r="W14" s="42">
        <f t="shared" si="2"/>
        <v>100</v>
      </c>
      <c r="Y14" s="12"/>
      <c r="Z14" s="12"/>
      <c r="AA14" s="12"/>
      <c r="AB14" s="11"/>
      <c r="AC14" s="12"/>
      <c r="AD14" s="12"/>
      <c r="AE14" s="12"/>
      <c r="AF14" s="12"/>
      <c r="AG14" s="11"/>
      <c r="AH14" s="12"/>
      <c r="AI14" s="12"/>
      <c r="AJ14" s="12"/>
      <c r="AK14" s="12"/>
      <c r="AL14" s="11"/>
      <c r="AM14" s="12"/>
      <c r="AN14" s="12"/>
      <c r="AO14" s="12"/>
      <c r="AP14" s="12"/>
      <c r="AQ14" s="12"/>
      <c r="AR14" s="12"/>
      <c r="AS14" s="12"/>
      <c r="AT14" s="40"/>
    </row>
    <row r="15" spans="1:46" x14ac:dyDescent="0.2">
      <c r="A15" s="10" t="s">
        <v>29</v>
      </c>
      <c r="B15" s="11">
        <v>285000</v>
      </c>
      <c r="C15" s="12"/>
      <c r="D15" s="12">
        <f t="shared" si="6"/>
        <v>285000</v>
      </c>
      <c r="E15" s="11"/>
      <c r="F15" s="12"/>
      <c r="G15" s="34">
        <f t="shared" si="7"/>
        <v>285000</v>
      </c>
      <c r="H15" s="34">
        <f t="shared" si="8"/>
        <v>0</v>
      </c>
      <c r="I15" s="34">
        <f t="shared" si="9"/>
        <v>285000</v>
      </c>
      <c r="J15" s="12"/>
      <c r="K15" s="12"/>
      <c r="L15" s="34">
        <f t="shared" si="10"/>
        <v>285000</v>
      </c>
      <c r="M15" s="34">
        <f t="shared" si="11"/>
        <v>0</v>
      </c>
      <c r="N15" s="34">
        <f t="shared" si="12"/>
        <v>285000</v>
      </c>
      <c r="O15" s="12">
        <v>13744</v>
      </c>
      <c r="P15" s="12"/>
      <c r="Q15" s="34">
        <f t="shared" si="13"/>
        <v>298744</v>
      </c>
      <c r="R15" s="34">
        <f t="shared" si="14"/>
        <v>0</v>
      </c>
      <c r="S15" s="34">
        <f t="shared" si="15"/>
        <v>298744</v>
      </c>
      <c r="T15" s="12">
        <v>298744</v>
      </c>
      <c r="U15" s="12"/>
      <c r="V15" s="34">
        <f t="shared" ref="V15:V21" si="16">SUM(T15:U15)</f>
        <v>298744</v>
      </c>
      <c r="W15" s="42">
        <f t="shared" si="2"/>
        <v>100</v>
      </c>
      <c r="X15" s="1" t="s">
        <v>21</v>
      </c>
      <c r="Y15" s="9">
        <f t="shared" ref="Y15:AF15" si="17">SUM(Y16:Y20)</f>
        <v>3603041</v>
      </c>
      <c r="Z15" s="9">
        <f t="shared" si="17"/>
        <v>1713565</v>
      </c>
      <c r="AA15" s="9">
        <f t="shared" si="17"/>
        <v>5316606</v>
      </c>
      <c r="AB15" s="9">
        <f t="shared" si="17"/>
        <v>8230</v>
      </c>
      <c r="AC15" s="9">
        <f t="shared" si="17"/>
        <v>125555</v>
      </c>
      <c r="AD15" s="9">
        <f t="shared" si="17"/>
        <v>3611271</v>
      </c>
      <c r="AE15" s="9">
        <f t="shared" si="17"/>
        <v>1839120</v>
      </c>
      <c r="AF15" s="9">
        <f t="shared" si="17"/>
        <v>5450391</v>
      </c>
      <c r="AG15" s="9">
        <f t="shared" ref="AG15:AK15" si="18">SUM(AG16:AG20)</f>
        <v>157570</v>
      </c>
      <c r="AH15" s="9">
        <f t="shared" si="18"/>
        <v>600781</v>
      </c>
      <c r="AI15" s="9">
        <f t="shared" si="18"/>
        <v>3768841</v>
      </c>
      <c r="AJ15" s="9">
        <f t="shared" si="18"/>
        <v>2439901</v>
      </c>
      <c r="AK15" s="9">
        <f t="shared" si="18"/>
        <v>6208742</v>
      </c>
      <c r="AL15" s="9">
        <f t="shared" ref="AL15:AO15" si="19">SUM(AL16:AL20)</f>
        <v>93215</v>
      </c>
      <c r="AM15" s="9">
        <f t="shared" si="19"/>
        <v>-235141</v>
      </c>
      <c r="AN15" s="9">
        <f t="shared" si="19"/>
        <v>3862056</v>
      </c>
      <c r="AO15" s="9">
        <f t="shared" si="19"/>
        <v>2204760</v>
      </c>
      <c r="AP15" s="9">
        <f>SUM(AP16:AP20)</f>
        <v>6066816</v>
      </c>
      <c r="AQ15" s="9">
        <f t="shared" ref="AQ15:AS15" si="20">SUM(AQ16:AQ20)</f>
        <v>3859264</v>
      </c>
      <c r="AR15" s="9">
        <f t="shared" si="20"/>
        <v>2129048</v>
      </c>
      <c r="AS15" s="9">
        <f t="shared" si="20"/>
        <v>5988312</v>
      </c>
      <c r="AT15" s="40">
        <f t="shared" si="3"/>
        <v>98.706009874042664</v>
      </c>
    </row>
    <row r="16" spans="1:46" x14ac:dyDescent="0.2">
      <c r="A16" s="10" t="s">
        <v>30</v>
      </c>
      <c r="B16" s="11">
        <v>7500000</v>
      </c>
      <c r="C16" s="12"/>
      <c r="D16" s="12">
        <f t="shared" si="6"/>
        <v>7500000</v>
      </c>
      <c r="E16" s="11"/>
      <c r="F16" s="12"/>
      <c r="G16" s="34">
        <f t="shared" si="7"/>
        <v>7500000</v>
      </c>
      <c r="H16" s="34">
        <f t="shared" si="8"/>
        <v>0</v>
      </c>
      <c r="I16" s="34">
        <f t="shared" si="9"/>
        <v>7500000</v>
      </c>
      <c r="J16" s="34"/>
      <c r="K16" s="34"/>
      <c r="L16" s="34">
        <f t="shared" si="10"/>
        <v>7500000</v>
      </c>
      <c r="M16" s="34">
        <f t="shared" si="11"/>
        <v>0</v>
      </c>
      <c r="N16" s="34">
        <f t="shared" si="12"/>
        <v>7500000</v>
      </c>
      <c r="O16" s="34">
        <v>4347126</v>
      </c>
      <c r="P16" s="34"/>
      <c r="Q16" s="34">
        <f t="shared" si="13"/>
        <v>11847126</v>
      </c>
      <c r="R16" s="34">
        <f t="shared" si="14"/>
        <v>0</v>
      </c>
      <c r="S16" s="34">
        <f t="shared" si="15"/>
        <v>11847126</v>
      </c>
      <c r="T16" s="12">
        <v>11847125</v>
      </c>
      <c r="U16" s="12"/>
      <c r="V16" s="34">
        <f t="shared" si="16"/>
        <v>11847125</v>
      </c>
      <c r="W16" s="42">
        <f t="shared" si="2"/>
        <v>99.999991559134259</v>
      </c>
      <c r="X16" s="13" t="s">
        <v>54</v>
      </c>
      <c r="Y16" s="12">
        <v>1794976</v>
      </c>
      <c r="Z16" s="12"/>
      <c r="AA16" s="12">
        <f>SUM(Y16:Z16)</f>
        <v>1794976</v>
      </c>
      <c r="AB16" s="11"/>
      <c r="AC16" s="12"/>
      <c r="AD16" s="34">
        <f t="shared" ref="AD16:AE20" si="21">+Y16+AB16</f>
        <v>1794976</v>
      </c>
      <c r="AE16" s="34">
        <f t="shared" si="21"/>
        <v>0</v>
      </c>
      <c r="AF16" s="34">
        <f>+AD16+AE16</f>
        <v>1794976</v>
      </c>
      <c r="AG16" s="11"/>
      <c r="AH16" s="12"/>
      <c r="AI16" s="34">
        <f>+AD16+AG16</f>
        <v>1794976</v>
      </c>
      <c r="AJ16" s="34">
        <f>+AE16+AH16</f>
        <v>0</v>
      </c>
      <c r="AK16" s="34">
        <f>+AI16+AJ16</f>
        <v>1794976</v>
      </c>
      <c r="AL16" s="11">
        <v>24954</v>
      </c>
      <c r="AM16" s="12"/>
      <c r="AN16" s="34">
        <f>+AI16+AL16</f>
        <v>1819930</v>
      </c>
      <c r="AO16" s="34">
        <f>+AJ16+AM16</f>
        <v>0</v>
      </c>
      <c r="AP16" s="34">
        <f>+AN16+AO16</f>
        <v>1819930</v>
      </c>
      <c r="AQ16" s="12">
        <v>1819930</v>
      </c>
      <c r="AR16" s="12"/>
      <c r="AS16" s="12">
        <f>SUM(AQ16:AR16)</f>
        <v>1819930</v>
      </c>
      <c r="AT16" s="42">
        <f t="shared" si="3"/>
        <v>100</v>
      </c>
    </row>
    <row r="17" spans="1:46" x14ac:dyDescent="0.2">
      <c r="A17" s="10" t="s">
        <v>31</v>
      </c>
      <c r="B17" s="11"/>
      <c r="C17" s="12"/>
      <c r="D17" s="12">
        <f t="shared" si="6"/>
        <v>0</v>
      </c>
      <c r="E17" s="11"/>
      <c r="F17" s="12"/>
      <c r="G17" s="34">
        <f t="shared" si="7"/>
        <v>0</v>
      </c>
      <c r="H17" s="34">
        <f t="shared" si="8"/>
        <v>0</v>
      </c>
      <c r="I17" s="34">
        <f t="shared" si="9"/>
        <v>0</v>
      </c>
      <c r="J17" s="34"/>
      <c r="K17" s="34"/>
      <c r="L17" s="34">
        <f t="shared" si="10"/>
        <v>0</v>
      </c>
      <c r="M17" s="34">
        <f t="shared" si="11"/>
        <v>0</v>
      </c>
      <c r="N17" s="34">
        <f t="shared" si="12"/>
        <v>0</v>
      </c>
      <c r="O17" s="34"/>
      <c r="P17" s="34"/>
      <c r="Q17" s="34">
        <f t="shared" si="13"/>
        <v>0</v>
      </c>
      <c r="R17" s="34">
        <f t="shared" si="14"/>
        <v>0</v>
      </c>
      <c r="S17" s="34">
        <f t="shared" si="15"/>
        <v>0</v>
      </c>
      <c r="T17" s="12"/>
      <c r="U17" s="12"/>
      <c r="V17" s="34">
        <f t="shared" si="16"/>
        <v>0</v>
      </c>
      <c r="W17" s="42"/>
      <c r="X17" s="13" t="s">
        <v>22</v>
      </c>
      <c r="Y17" s="12">
        <v>10316</v>
      </c>
      <c r="Z17" s="12">
        <v>82501</v>
      </c>
      <c r="AA17" s="12">
        <f>SUM(Y17:Z17)</f>
        <v>92817</v>
      </c>
      <c r="AB17" s="11">
        <v>1900</v>
      </c>
      <c r="AC17" s="12">
        <v>10652</v>
      </c>
      <c r="AD17" s="34">
        <f t="shared" si="21"/>
        <v>12216</v>
      </c>
      <c r="AE17" s="34">
        <f t="shared" si="21"/>
        <v>93153</v>
      </c>
      <c r="AF17" s="34">
        <f>+AD17+AE17</f>
        <v>105369</v>
      </c>
      <c r="AG17" s="11">
        <v>2539</v>
      </c>
      <c r="AH17" s="12"/>
      <c r="AI17" s="34">
        <f t="shared" ref="AI17:AI20" si="22">+AD17+AG17</f>
        <v>14755</v>
      </c>
      <c r="AJ17" s="34">
        <f t="shared" ref="AJ17:AJ20" si="23">+AE17+AH17</f>
        <v>93153</v>
      </c>
      <c r="AK17" s="34">
        <f>+AI17+AJ17</f>
        <v>107908</v>
      </c>
      <c r="AL17" s="11">
        <v>1072</v>
      </c>
      <c r="AM17" s="12">
        <v>34046</v>
      </c>
      <c r="AN17" s="34">
        <f t="shared" ref="AN17:AN20" si="24">+AI17+AL17</f>
        <v>15827</v>
      </c>
      <c r="AO17" s="34">
        <f t="shared" ref="AO17:AO20" si="25">+AJ17+AM17</f>
        <v>127199</v>
      </c>
      <c r="AP17" s="34">
        <f>+AN17+AO17</f>
        <v>143026</v>
      </c>
      <c r="AQ17" s="12">
        <v>13578</v>
      </c>
      <c r="AR17" s="12">
        <v>116164</v>
      </c>
      <c r="AS17" s="12">
        <f t="shared" ref="AS17:AS20" si="26">SUM(AQ17:AR17)</f>
        <v>129742</v>
      </c>
      <c r="AT17" s="42">
        <f t="shared" si="3"/>
        <v>90.712178205361255</v>
      </c>
    </row>
    <row r="18" spans="1:46" x14ac:dyDescent="0.2">
      <c r="A18" s="10" t="s">
        <v>32</v>
      </c>
      <c r="B18" s="11">
        <v>1500</v>
      </c>
      <c r="C18" s="9"/>
      <c r="D18" s="12">
        <f t="shared" si="6"/>
        <v>1500</v>
      </c>
      <c r="E18" s="11"/>
      <c r="F18" s="12"/>
      <c r="G18" s="34">
        <f t="shared" si="7"/>
        <v>1500</v>
      </c>
      <c r="H18" s="34">
        <f t="shared" si="8"/>
        <v>0</v>
      </c>
      <c r="I18" s="34">
        <f t="shared" si="9"/>
        <v>1500</v>
      </c>
      <c r="J18" s="12"/>
      <c r="K18" s="12"/>
      <c r="L18" s="34">
        <f t="shared" si="10"/>
        <v>1500</v>
      </c>
      <c r="M18" s="34">
        <f t="shared" si="11"/>
        <v>0</v>
      </c>
      <c r="N18" s="34">
        <f t="shared" si="12"/>
        <v>1500</v>
      </c>
      <c r="O18" s="12">
        <v>977</v>
      </c>
      <c r="P18" s="12"/>
      <c r="Q18" s="34">
        <f t="shared" si="13"/>
        <v>2477</v>
      </c>
      <c r="R18" s="34">
        <f t="shared" si="14"/>
        <v>0</v>
      </c>
      <c r="S18" s="34">
        <f t="shared" si="15"/>
        <v>2477</v>
      </c>
      <c r="T18" s="12">
        <v>2476</v>
      </c>
      <c r="U18" s="12"/>
      <c r="V18" s="34">
        <f t="shared" si="16"/>
        <v>2476</v>
      </c>
      <c r="W18" s="42">
        <f t="shared" si="2"/>
        <v>99.959628582963262</v>
      </c>
      <c r="X18" t="s">
        <v>50</v>
      </c>
      <c r="Y18" s="12">
        <v>54500</v>
      </c>
      <c r="Z18" s="12"/>
      <c r="AA18" s="12">
        <f>SUM(Y18:Z18)</f>
        <v>54500</v>
      </c>
      <c r="AB18" s="11"/>
      <c r="AC18" s="12"/>
      <c r="AD18" s="34">
        <f t="shared" si="21"/>
        <v>54500</v>
      </c>
      <c r="AE18" s="34">
        <f t="shared" si="21"/>
        <v>0</v>
      </c>
      <c r="AF18" s="34">
        <f>+AD18+AE18</f>
        <v>54500</v>
      </c>
      <c r="AG18" s="11"/>
      <c r="AH18" s="12"/>
      <c r="AI18" s="34">
        <f t="shared" si="22"/>
        <v>54500</v>
      </c>
      <c r="AJ18" s="34">
        <f t="shared" si="23"/>
        <v>0</v>
      </c>
      <c r="AK18" s="34">
        <f>+AI18+AJ18</f>
        <v>54500</v>
      </c>
      <c r="AL18" s="11">
        <v>-54500</v>
      </c>
      <c r="AM18" s="12"/>
      <c r="AN18" s="34">
        <f t="shared" si="24"/>
        <v>0</v>
      </c>
      <c r="AO18" s="34">
        <f t="shared" si="25"/>
        <v>0</v>
      </c>
      <c r="AP18" s="34">
        <f>+AN18+AO18</f>
        <v>0</v>
      </c>
      <c r="AQ18" s="12"/>
      <c r="AR18" s="12"/>
      <c r="AS18" s="12">
        <f t="shared" si="26"/>
        <v>0</v>
      </c>
      <c r="AT18" s="42"/>
    </row>
    <row r="19" spans="1:46" x14ac:dyDescent="0.2">
      <c r="A19" s="10" t="s">
        <v>33</v>
      </c>
      <c r="B19" s="11"/>
      <c r="C19" s="9"/>
      <c r="D19" s="12">
        <f t="shared" si="6"/>
        <v>0</v>
      </c>
      <c r="E19" s="11"/>
      <c r="F19" s="12"/>
      <c r="G19" s="34">
        <f t="shared" si="7"/>
        <v>0</v>
      </c>
      <c r="H19" s="34">
        <f t="shared" si="8"/>
        <v>0</v>
      </c>
      <c r="I19" s="34">
        <f t="shared" si="9"/>
        <v>0</v>
      </c>
      <c r="J19" s="34"/>
      <c r="K19" s="34"/>
      <c r="L19" s="34">
        <f t="shared" si="10"/>
        <v>0</v>
      </c>
      <c r="M19" s="34">
        <f t="shared" si="11"/>
        <v>0</v>
      </c>
      <c r="N19" s="34">
        <f t="shared" si="12"/>
        <v>0</v>
      </c>
      <c r="O19" s="34"/>
      <c r="P19" s="34"/>
      <c r="Q19" s="34">
        <f t="shared" si="13"/>
        <v>0</v>
      </c>
      <c r="R19" s="34">
        <f t="shared" si="14"/>
        <v>0</v>
      </c>
      <c r="S19" s="34">
        <f t="shared" si="15"/>
        <v>0</v>
      </c>
      <c r="T19" s="12"/>
      <c r="U19" s="12"/>
      <c r="V19" s="34">
        <f t="shared" si="16"/>
        <v>0</v>
      </c>
      <c r="W19" s="42"/>
      <c r="X19" s="13" t="s">
        <v>23</v>
      </c>
      <c r="Y19" s="12">
        <v>1743249</v>
      </c>
      <c r="Z19" s="12">
        <v>1631064</v>
      </c>
      <c r="AA19" s="12">
        <f>SUM(Y19:Z19)</f>
        <v>3374313</v>
      </c>
      <c r="AB19" s="11">
        <v>6330</v>
      </c>
      <c r="AC19" s="12">
        <v>114903</v>
      </c>
      <c r="AD19" s="34">
        <f t="shared" si="21"/>
        <v>1749579</v>
      </c>
      <c r="AE19" s="34">
        <f t="shared" si="21"/>
        <v>1745967</v>
      </c>
      <c r="AF19" s="34">
        <f>+AD19+AE19</f>
        <v>3495546</v>
      </c>
      <c r="AG19" s="11">
        <v>155031</v>
      </c>
      <c r="AH19" s="12">
        <v>266721</v>
      </c>
      <c r="AI19" s="34">
        <f t="shared" si="22"/>
        <v>1904610</v>
      </c>
      <c r="AJ19" s="34">
        <f t="shared" si="23"/>
        <v>2012688</v>
      </c>
      <c r="AK19" s="34">
        <f>+AI19+AJ19</f>
        <v>3917298</v>
      </c>
      <c r="AL19" s="11">
        <v>121689</v>
      </c>
      <c r="AM19" s="12">
        <v>45756</v>
      </c>
      <c r="AN19" s="34">
        <f t="shared" si="24"/>
        <v>2026299</v>
      </c>
      <c r="AO19" s="34">
        <f t="shared" si="25"/>
        <v>2058444</v>
      </c>
      <c r="AP19" s="34">
        <f>+AN19+AO19</f>
        <v>4084743</v>
      </c>
      <c r="AQ19" s="12">
        <v>2025756</v>
      </c>
      <c r="AR19" s="12">
        <v>1993767</v>
      </c>
      <c r="AS19" s="12">
        <f t="shared" si="26"/>
        <v>4019523</v>
      </c>
      <c r="AT19" s="42">
        <f t="shared" si="3"/>
        <v>98.403326720922223</v>
      </c>
    </row>
    <row r="20" spans="1:46" x14ac:dyDescent="0.2">
      <c r="A20" s="10" t="s">
        <v>34</v>
      </c>
      <c r="B20" s="11">
        <v>6000</v>
      </c>
      <c r="C20" s="12"/>
      <c r="D20" s="12">
        <f t="shared" si="6"/>
        <v>6000</v>
      </c>
      <c r="E20" s="11"/>
      <c r="F20" s="12"/>
      <c r="G20" s="34">
        <f t="shared" si="7"/>
        <v>6000</v>
      </c>
      <c r="H20" s="34">
        <f t="shared" si="8"/>
        <v>0</v>
      </c>
      <c r="I20" s="34">
        <f t="shared" si="9"/>
        <v>6000</v>
      </c>
      <c r="J20" s="34"/>
      <c r="K20" s="34"/>
      <c r="L20" s="34">
        <f t="shared" si="10"/>
        <v>6000</v>
      </c>
      <c r="M20" s="34">
        <f t="shared" si="11"/>
        <v>0</v>
      </c>
      <c r="N20" s="34">
        <f t="shared" si="12"/>
        <v>6000</v>
      </c>
      <c r="O20" s="34">
        <v>16498</v>
      </c>
      <c r="P20" s="34"/>
      <c r="Q20" s="34">
        <f t="shared" si="13"/>
        <v>22498</v>
      </c>
      <c r="R20" s="34">
        <f t="shared" si="14"/>
        <v>0</v>
      </c>
      <c r="S20" s="34">
        <f t="shared" si="15"/>
        <v>22498</v>
      </c>
      <c r="T20" s="12">
        <v>22498</v>
      </c>
      <c r="U20" s="12"/>
      <c r="V20" s="34">
        <f t="shared" si="16"/>
        <v>22498</v>
      </c>
      <c r="W20" s="42">
        <f t="shared" si="2"/>
        <v>100</v>
      </c>
      <c r="X20" s="13" t="s">
        <v>55</v>
      </c>
      <c r="Y20" s="12"/>
      <c r="Z20" s="12"/>
      <c r="AA20" s="12">
        <f>SUM(Y20:Z20)</f>
        <v>0</v>
      </c>
      <c r="AB20" s="11"/>
      <c r="AC20" s="12"/>
      <c r="AD20" s="34">
        <f t="shared" si="21"/>
        <v>0</v>
      </c>
      <c r="AE20" s="34">
        <f t="shared" si="21"/>
        <v>0</v>
      </c>
      <c r="AF20" s="34">
        <f>+AD20+AE20</f>
        <v>0</v>
      </c>
      <c r="AG20" s="11"/>
      <c r="AH20" s="12">
        <v>334060</v>
      </c>
      <c r="AI20" s="34">
        <f t="shared" si="22"/>
        <v>0</v>
      </c>
      <c r="AJ20" s="34">
        <f t="shared" si="23"/>
        <v>334060</v>
      </c>
      <c r="AK20" s="34">
        <f>+AI20+AJ20</f>
        <v>334060</v>
      </c>
      <c r="AL20" s="11"/>
      <c r="AM20" s="12">
        <v>-314943</v>
      </c>
      <c r="AN20" s="34">
        <f t="shared" si="24"/>
        <v>0</v>
      </c>
      <c r="AO20" s="34">
        <f t="shared" si="25"/>
        <v>19117</v>
      </c>
      <c r="AP20" s="34">
        <f>+AN20+AO20</f>
        <v>19117</v>
      </c>
      <c r="AQ20" s="12"/>
      <c r="AR20" s="12">
        <v>19117</v>
      </c>
      <c r="AS20" s="12">
        <f t="shared" si="26"/>
        <v>19117</v>
      </c>
      <c r="AT20" s="42">
        <f t="shared" si="3"/>
        <v>100</v>
      </c>
    </row>
    <row r="21" spans="1:46" x14ac:dyDescent="0.2">
      <c r="A21" s="10" t="s">
        <v>49</v>
      </c>
      <c r="B21" s="11"/>
      <c r="C21" s="10"/>
      <c r="D21" s="12">
        <f t="shared" si="6"/>
        <v>0</v>
      </c>
      <c r="E21" s="11"/>
      <c r="F21" s="12"/>
      <c r="G21" s="34">
        <f t="shared" si="7"/>
        <v>0</v>
      </c>
      <c r="H21" s="34">
        <f t="shared" si="8"/>
        <v>0</v>
      </c>
      <c r="I21" s="34">
        <f t="shared" si="9"/>
        <v>0</v>
      </c>
      <c r="J21" s="34"/>
      <c r="K21" s="34"/>
      <c r="L21" s="34">
        <f t="shared" si="10"/>
        <v>0</v>
      </c>
      <c r="M21" s="34">
        <f t="shared" si="11"/>
        <v>0</v>
      </c>
      <c r="N21" s="34">
        <f t="shared" si="12"/>
        <v>0</v>
      </c>
      <c r="O21" s="34">
        <v>1396</v>
      </c>
      <c r="P21" s="34"/>
      <c r="Q21" s="34">
        <f t="shared" si="13"/>
        <v>1396</v>
      </c>
      <c r="R21" s="34">
        <f t="shared" si="14"/>
        <v>0</v>
      </c>
      <c r="S21" s="34">
        <f t="shared" si="15"/>
        <v>1396</v>
      </c>
      <c r="T21" s="12">
        <v>1396</v>
      </c>
      <c r="U21" s="12"/>
      <c r="V21" s="34">
        <f t="shared" si="16"/>
        <v>1396</v>
      </c>
      <c r="W21" s="42">
        <f t="shared" si="2"/>
        <v>100</v>
      </c>
      <c r="X21" s="13"/>
      <c r="Y21" s="12"/>
      <c r="Z21" s="12"/>
      <c r="AA21" s="12"/>
      <c r="AB21" s="11"/>
      <c r="AC21" s="12"/>
      <c r="AD21" s="12"/>
      <c r="AE21" s="12"/>
      <c r="AF21" s="12"/>
      <c r="AG21" s="11"/>
      <c r="AH21" s="12"/>
      <c r="AI21" s="12"/>
      <c r="AJ21" s="12"/>
      <c r="AK21" s="12"/>
      <c r="AL21" s="11"/>
      <c r="AM21" s="12"/>
      <c r="AN21" s="12"/>
      <c r="AO21" s="12"/>
      <c r="AP21" s="12"/>
      <c r="AQ21" s="12"/>
      <c r="AR21" s="12"/>
      <c r="AS21" s="12"/>
      <c r="AT21" s="40"/>
    </row>
    <row r="22" spans="1:46" x14ac:dyDescent="0.2">
      <c r="A22" s="10"/>
      <c r="B22" s="11"/>
      <c r="C22" s="10"/>
      <c r="D22" s="12"/>
      <c r="E22" s="11"/>
      <c r="F22" s="12"/>
      <c r="G22" s="12"/>
      <c r="H22" s="12"/>
      <c r="I22" s="12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12"/>
      <c r="U22" s="12"/>
      <c r="V22" s="12"/>
      <c r="W22" s="40"/>
      <c r="X22" s="13"/>
      <c r="Y22" s="12"/>
      <c r="Z22" s="12"/>
      <c r="AA22" s="12"/>
      <c r="AB22" s="11"/>
      <c r="AC22" s="12"/>
      <c r="AD22" s="12"/>
      <c r="AE22" s="12"/>
      <c r="AF22" s="12"/>
      <c r="AG22" s="11"/>
      <c r="AH22" s="12"/>
      <c r="AI22" s="12"/>
      <c r="AJ22" s="12"/>
      <c r="AK22" s="12"/>
      <c r="AL22" s="11"/>
      <c r="AM22" s="12"/>
      <c r="AN22" s="12"/>
      <c r="AO22" s="12"/>
      <c r="AP22" s="12"/>
      <c r="AQ22" s="12"/>
      <c r="AR22" s="12"/>
      <c r="AS22" s="12"/>
      <c r="AT22" s="40"/>
    </row>
    <row r="23" spans="1:46" x14ac:dyDescent="0.2">
      <c r="A23" s="17" t="s">
        <v>35</v>
      </c>
      <c r="B23" s="2">
        <f>SUM(B24:B33)</f>
        <v>771051</v>
      </c>
      <c r="C23" s="9">
        <f>SUM(C24:C33)</f>
        <v>127495</v>
      </c>
      <c r="D23" s="9">
        <f t="shared" ref="D23:N23" si="27">SUM(D24:D33)</f>
        <v>898546</v>
      </c>
      <c r="E23" s="9">
        <f t="shared" si="27"/>
        <v>0</v>
      </c>
      <c r="F23" s="9">
        <f t="shared" si="27"/>
        <v>0</v>
      </c>
      <c r="G23" s="9">
        <f t="shared" si="27"/>
        <v>771051</v>
      </c>
      <c r="H23" s="9">
        <f t="shared" si="27"/>
        <v>127495</v>
      </c>
      <c r="I23" s="9">
        <f t="shared" si="27"/>
        <v>898546</v>
      </c>
      <c r="J23" s="9">
        <f t="shared" si="27"/>
        <v>6000</v>
      </c>
      <c r="K23" s="9">
        <f t="shared" si="27"/>
        <v>0</v>
      </c>
      <c r="L23" s="9">
        <f t="shared" si="27"/>
        <v>777051</v>
      </c>
      <c r="M23" s="9">
        <f t="shared" si="27"/>
        <v>127495</v>
      </c>
      <c r="N23" s="9">
        <f t="shared" si="27"/>
        <v>904546</v>
      </c>
      <c r="O23" s="9">
        <f t="shared" ref="O23:V23" si="28">SUM(O24:O33)</f>
        <v>103762</v>
      </c>
      <c r="P23" s="9">
        <f t="shared" si="28"/>
        <v>-127495</v>
      </c>
      <c r="Q23" s="9">
        <f t="shared" si="28"/>
        <v>880813</v>
      </c>
      <c r="R23" s="9">
        <f t="shared" si="28"/>
        <v>0</v>
      </c>
      <c r="S23" s="9">
        <f t="shared" si="28"/>
        <v>880813</v>
      </c>
      <c r="T23" s="9">
        <f t="shared" si="28"/>
        <v>720466</v>
      </c>
      <c r="U23" s="9">
        <f t="shared" si="28"/>
        <v>826</v>
      </c>
      <c r="V23" s="9">
        <f t="shared" si="28"/>
        <v>721292</v>
      </c>
      <c r="W23" s="40">
        <f t="shared" si="2"/>
        <v>81.889345411568627</v>
      </c>
      <c r="X23" s="13"/>
      <c r="Y23" s="12"/>
      <c r="Z23" s="12"/>
      <c r="AA23" s="12"/>
      <c r="AB23" s="2"/>
      <c r="AC23" s="9"/>
      <c r="AD23" s="9"/>
      <c r="AE23" s="9"/>
      <c r="AF23" s="9"/>
      <c r="AG23" s="2"/>
      <c r="AH23" s="9"/>
      <c r="AI23" s="9"/>
      <c r="AJ23" s="9"/>
      <c r="AK23" s="9"/>
      <c r="AL23" s="2"/>
      <c r="AM23" s="9"/>
      <c r="AN23" s="9"/>
      <c r="AO23" s="9"/>
      <c r="AP23" s="9"/>
      <c r="AQ23" s="9"/>
      <c r="AR23" s="9"/>
      <c r="AS23" s="9"/>
      <c r="AT23" s="40"/>
    </row>
    <row r="24" spans="1:46" x14ac:dyDescent="0.2">
      <c r="A24" s="10" t="s">
        <v>36</v>
      </c>
      <c r="B24" s="11"/>
      <c r="C24" s="10"/>
      <c r="D24" s="12">
        <f t="shared" ref="D24:D33" si="29">SUM(B24:C24)</f>
        <v>0</v>
      </c>
      <c r="E24" s="11"/>
      <c r="F24" s="12"/>
      <c r="G24" s="34">
        <f>+B24+E24</f>
        <v>0</v>
      </c>
      <c r="H24" s="34">
        <f>+C24+F24</f>
        <v>0</v>
      </c>
      <c r="I24" s="34">
        <f>+G24+H24</f>
        <v>0</v>
      </c>
      <c r="J24" s="34"/>
      <c r="K24" s="34"/>
      <c r="L24" s="34"/>
      <c r="M24" s="34"/>
      <c r="N24" s="34"/>
      <c r="O24" s="34">
        <v>45</v>
      </c>
      <c r="P24" s="34"/>
      <c r="Q24" s="34">
        <f t="shared" ref="Q24" si="30">+L24+O24</f>
        <v>45</v>
      </c>
      <c r="R24" s="34">
        <f t="shared" ref="R24" si="31">+M24+P24</f>
        <v>0</v>
      </c>
      <c r="S24" s="34">
        <f t="shared" ref="S24" si="32">+Q24+R24</f>
        <v>45</v>
      </c>
      <c r="T24" s="12">
        <v>44</v>
      </c>
      <c r="U24" s="12"/>
      <c r="V24" s="34">
        <f t="shared" ref="V24:V33" si="33">SUM(T24:U24)</f>
        <v>44</v>
      </c>
      <c r="W24" s="42">
        <f t="shared" si="2"/>
        <v>97.777777777777771</v>
      </c>
      <c r="X24" s="8" t="s">
        <v>3</v>
      </c>
      <c r="Y24" s="9">
        <f t="shared" ref="Y24:AF24" si="34">SUM(Y25:Y26)</f>
        <v>1494586</v>
      </c>
      <c r="Z24" s="9">
        <f t="shared" si="34"/>
        <v>0</v>
      </c>
      <c r="AA24" s="9">
        <f t="shared" si="34"/>
        <v>1494586</v>
      </c>
      <c r="AB24" s="9">
        <f t="shared" si="34"/>
        <v>2349200</v>
      </c>
      <c r="AC24" s="9">
        <f t="shared" si="34"/>
        <v>0</v>
      </c>
      <c r="AD24" s="9">
        <f t="shared" si="34"/>
        <v>3843786</v>
      </c>
      <c r="AE24" s="9">
        <f t="shared" si="34"/>
        <v>0</v>
      </c>
      <c r="AF24" s="9">
        <f t="shared" si="34"/>
        <v>3843786</v>
      </c>
      <c r="AG24" s="9">
        <f t="shared" ref="AG24:AK24" si="35">SUM(AG25:AG26)</f>
        <v>-2579465</v>
      </c>
      <c r="AH24" s="9">
        <f t="shared" si="35"/>
        <v>0</v>
      </c>
      <c r="AI24" s="9">
        <f t="shared" si="35"/>
        <v>1264321</v>
      </c>
      <c r="AJ24" s="9">
        <f t="shared" si="35"/>
        <v>0</v>
      </c>
      <c r="AK24" s="9">
        <f t="shared" si="35"/>
        <v>1264321</v>
      </c>
      <c r="AL24" s="9">
        <f t="shared" ref="AL24:AS24" si="36">SUM(AL25:AL26)</f>
        <v>-830382</v>
      </c>
      <c r="AM24" s="9">
        <f t="shared" si="36"/>
        <v>0</v>
      </c>
      <c r="AN24" s="9">
        <f t="shared" si="36"/>
        <v>433939</v>
      </c>
      <c r="AO24" s="9">
        <f t="shared" si="36"/>
        <v>0</v>
      </c>
      <c r="AP24" s="9">
        <f t="shared" si="36"/>
        <v>433939</v>
      </c>
      <c r="AQ24" s="9">
        <f t="shared" si="36"/>
        <v>0</v>
      </c>
      <c r="AR24" s="9">
        <f t="shared" si="36"/>
        <v>0</v>
      </c>
      <c r="AS24" s="9">
        <f t="shared" si="36"/>
        <v>0</v>
      </c>
      <c r="AT24" s="40">
        <f t="shared" si="3"/>
        <v>0</v>
      </c>
    </row>
    <row r="25" spans="1:46" x14ac:dyDescent="0.2">
      <c r="A25" s="10" t="s">
        <v>37</v>
      </c>
      <c r="B25" s="11">
        <v>81204</v>
      </c>
      <c r="C25" s="10">
        <v>730</v>
      </c>
      <c r="D25" s="12">
        <f t="shared" si="29"/>
        <v>81934</v>
      </c>
      <c r="E25" s="11"/>
      <c r="F25" s="12"/>
      <c r="G25" s="34">
        <f t="shared" ref="G25:G33" si="37">+B25+E25</f>
        <v>81204</v>
      </c>
      <c r="H25" s="34">
        <f t="shared" ref="H25:H33" si="38">+C25+F25</f>
        <v>730</v>
      </c>
      <c r="I25" s="34">
        <f t="shared" ref="I25:I33" si="39">+G25+H25</f>
        <v>81934</v>
      </c>
      <c r="J25" s="34"/>
      <c r="K25" s="34"/>
      <c r="L25" s="34">
        <f t="shared" ref="L25" si="40">+G25+J25</f>
        <v>81204</v>
      </c>
      <c r="M25" s="34">
        <f t="shared" ref="M25" si="41">+H25+K25</f>
        <v>730</v>
      </c>
      <c r="N25" s="34">
        <f t="shared" ref="N25" si="42">+L25+M25</f>
        <v>81934</v>
      </c>
      <c r="O25" s="34">
        <v>114479</v>
      </c>
      <c r="P25" s="34">
        <v>-730</v>
      </c>
      <c r="Q25" s="34">
        <f t="shared" ref="Q25:Q33" si="43">+L25+O25</f>
        <v>195683</v>
      </c>
      <c r="R25" s="34">
        <f t="shared" ref="R25:R33" si="44">+M25+P25</f>
        <v>0</v>
      </c>
      <c r="S25" s="34">
        <f t="shared" ref="S25:S33" si="45">+Q25+R25</f>
        <v>195683</v>
      </c>
      <c r="T25" s="12">
        <v>194894</v>
      </c>
      <c r="U25" s="12"/>
      <c r="V25" s="34">
        <f t="shared" si="33"/>
        <v>194894</v>
      </c>
      <c r="W25" s="42">
        <f t="shared" si="2"/>
        <v>99.596796860228025</v>
      </c>
      <c r="X25" s="13" t="s">
        <v>7</v>
      </c>
      <c r="Y25" s="12">
        <v>1489586</v>
      </c>
      <c r="Z25" s="12"/>
      <c r="AA25" s="12">
        <f>SUM(Y25:Z25)</f>
        <v>1489586</v>
      </c>
      <c r="AB25" s="11">
        <v>2349200</v>
      </c>
      <c r="AC25" s="12"/>
      <c r="AD25" s="34">
        <f>+Y25+AB25</f>
        <v>3838786</v>
      </c>
      <c r="AE25" s="34">
        <f>+Z25+AC25</f>
        <v>0</v>
      </c>
      <c r="AF25" s="34">
        <f>+AD25+AE25</f>
        <v>3838786</v>
      </c>
      <c r="AG25" s="11">
        <v>-2579465</v>
      </c>
      <c r="AH25" s="12"/>
      <c r="AI25" s="34">
        <f t="shared" ref="AI25" si="46">+AD25+AG25</f>
        <v>1259321</v>
      </c>
      <c r="AJ25" s="34">
        <f t="shared" ref="AJ25" si="47">+AE25+AH25</f>
        <v>0</v>
      </c>
      <c r="AK25" s="34">
        <f>+AI25+AJ25</f>
        <v>1259321</v>
      </c>
      <c r="AL25" s="11">
        <v>-830382</v>
      </c>
      <c r="AM25" s="12"/>
      <c r="AN25" s="34">
        <f t="shared" ref="AN25:AN26" si="48">+AI25+AL25</f>
        <v>428939</v>
      </c>
      <c r="AO25" s="34">
        <f t="shared" ref="AO25:AO26" si="49">+AJ25+AM25</f>
        <v>0</v>
      </c>
      <c r="AP25" s="34">
        <f>+AN25+AO25</f>
        <v>428939</v>
      </c>
      <c r="AQ25" s="12"/>
      <c r="AR25" s="12"/>
      <c r="AS25" s="12">
        <f t="shared" ref="AS25:AS26" si="50">SUM(AQ25:AR25)</f>
        <v>0</v>
      </c>
      <c r="AT25" s="42">
        <f t="shared" si="3"/>
        <v>0</v>
      </c>
    </row>
    <row r="26" spans="1:46" x14ac:dyDescent="0.2">
      <c r="A26" s="10" t="s">
        <v>38</v>
      </c>
      <c r="B26" s="11">
        <v>25410</v>
      </c>
      <c r="C26" s="10"/>
      <c r="D26" s="12">
        <f t="shared" si="29"/>
        <v>25410</v>
      </c>
      <c r="E26" s="11"/>
      <c r="F26" s="12"/>
      <c r="G26" s="34">
        <f t="shared" si="37"/>
        <v>25410</v>
      </c>
      <c r="H26" s="34">
        <f t="shared" si="38"/>
        <v>0</v>
      </c>
      <c r="I26" s="34">
        <f t="shared" si="39"/>
        <v>25410</v>
      </c>
      <c r="J26" s="34">
        <v>6000</v>
      </c>
      <c r="K26" s="34"/>
      <c r="L26" s="34">
        <f t="shared" ref="L26:L33" si="51">+G26+J26</f>
        <v>31410</v>
      </c>
      <c r="M26" s="34">
        <f t="shared" ref="M26:M33" si="52">+H26+K26</f>
        <v>0</v>
      </c>
      <c r="N26" s="34">
        <f t="shared" ref="N26:N33" si="53">+L26+M26</f>
        <v>31410</v>
      </c>
      <c r="O26" s="34">
        <v>823</v>
      </c>
      <c r="P26" s="34"/>
      <c r="Q26" s="34">
        <f t="shared" si="43"/>
        <v>32233</v>
      </c>
      <c r="R26" s="34">
        <f t="shared" si="44"/>
        <v>0</v>
      </c>
      <c r="S26" s="34">
        <f t="shared" si="45"/>
        <v>32233</v>
      </c>
      <c r="T26" s="12">
        <v>32234</v>
      </c>
      <c r="U26" s="12"/>
      <c r="V26" s="34">
        <f t="shared" si="33"/>
        <v>32234</v>
      </c>
      <c r="W26" s="42">
        <f t="shared" si="2"/>
        <v>100.00310241057302</v>
      </c>
      <c r="X26" s="13" t="s">
        <v>4</v>
      </c>
      <c r="Y26" s="12">
        <v>5000</v>
      </c>
      <c r="Z26" s="12"/>
      <c r="AA26" s="12">
        <f>SUM(Y26:Z26)</f>
        <v>5000</v>
      </c>
      <c r="AB26" s="11"/>
      <c r="AC26" s="12"/>
      <c r="AD26" s="34">
        <f>+Y26+AB26</f>
        <v>5000</v>
      </c>
      <c r="AE26" s="34">
        <f>+Z26+AC26</f>
        <v>0</v>
      </c>
      <c r="AF26" s="34">
        <f>+AD26+AE26</f>
        <v>5000</v>
      </c>
      <c r="AG26" s="11"/>
      <c r="AH26" s="12"/>
      <c r="AI26" s="34">
        <f t="shared" ref="AI26" si="54">+AD26+AG26</f>
        <v>5000</v>
      </c>
      <c r="AJ26" s="34">
        <f t="shared" ref="AJ26" si="55">+AE26+AH26</f>
        <v>0</v>
      </c>
      <c r="AK26" s="34">
        <f>+AI26+AJ26</f>
        <v>5000</v>
      </c>
      <c r="AL26" s="11"/>
      <c r="AM26" s="12"/>
      <c r="AN26" s="34">
        <f t="shared" si="48"/>
        <v>5000</v>
      </c>
      <c r="AO26" s="34">
        <f t="shared" si="49"/>
        <v>0</v>
      </c>
      <c r="AP26" s="34">
        <f>+AN26+AO26</f>
        <v>5000</v>
      </c>
      <c r="AQ26" s="12"/>
      <c r="AR26" s="12"/>
      <c r="AS26" s="12">
        <f t="shared" si="50"/>
        <v>0</v>
      </c>
      <c r="AT26" s="42">
        <f t="shared" si="3"/>
        <v>0</v>
      </c>
    </row>
    <row r="27" spans="1:46" x14ac:dyDescent="0.2">
      <c r="A27" s="10" t="s">
        <v>39</v>
      </c>
      <c r="B27" s="11">
        <v>280048</v>
      </c>
      <c r="C27" s="10"/>
      <c r="D27" s="12">
        <f t="shared" si="29"/>
        <v>280048</v>
      </c>
      <c r="E27" s="11"/>
      <c r="F27" s="12"/>
      <c r="G27" s="34">
        <f t="shared" si="37"/>
        <v>280048</v>
      </c>
      <c r="H27" s="34">
        <f t="shared" si="38"/>
        <v>0</v>
      </c>
      <c r="I27" s="34">
        <f t="shared" si="39"/>
        <v>280048</v>
      </c>
      <c r="J27" s="34"/>
      <c r="K27" s="34"/>
      <c r="L27" s="34">
        <f t="shared" si="51"/>
        <v>280048</v>
      </c>
      <c r="M27" s="34">
        <f t="shared" si="52"/>
        <v>0</v>
      </c>
      <c r="N27" s="34">
        <f t="shared" si="53"/>
        <v>280048</v>
      </c>
      <c r="O27" s="34">
        <v>-19834</v>
      </c>
      <c r="P27" s="34"/>
      <c r="Q27" s="34">
        <f t="shared" si="43"/>
        <v>260214</v>
      </c>
      <c r="R27" s="34">
        <f t="shared" si="44"/>
        <v>0</v>
      </c>
      <c r="S27" s="34">
        <f t="shared" si="45"/>
        <v>260214</v>
      </c>
      <c r="T27" s="12">
        <v>260213</v>
      </c>
      <c r="U27" s="12">
        <v>787</v>
      </c>
      <c r="V27" s="34">
        <f t="shared" si="33"/>
        <v>261000</v>
      </c>
      <c r="W27" s="42">
        <f t="shared" si="2"/>
        <v>100.30205907445411</v>
      </c>
      <c r="X27" s="13"/>
      <c r="Y27" s="12"/>
      <c r="Z27" s="12"/>
      <c r="AA27" s="12"/>
      <c r="AB27" s="11"/>
      <c r="AC27" s="12"/>
      <c r="AD27" s="12"/>
      <c r="AE27" s="12"/>
      <c r="AF27" s="12"/>
      <c r="AG27" s="11"/>
      <c r="AH27" s="12"/>
      <c r="AI27" s="12"/>
      <c r="AJ27" s="12"/>
      <c r="AK27" s="12"/>
      <c r="AL27" s="11"/>
      <c r="AM27" s="12"/>
      <c r="AN27" s="12"/>
      <c r="AO27" s="12"/>
      <c r="AP27" s="12"/>
      <c r="AQ27" s="12"/>
      <c r="AR27" s="12"/>
      <c r="AS27" s="12"/>
      <c r="AT27" s="40"/>
    </row>
    <row r="28" spans="1:46" x14ac:dyDescent="0.2">
      <c r="A28" s="10" t="s">
        <v>40</v>
      </c>
      <c r="B28" s="11">
        <v>70214</v>
      </c>
      <c r="C28" s="12">
        <v>126728</v>
      </c>
      <c r="D28" s="12">
        <f t="shared" si="29"/>
        <v>196942</v>
      </c>
      <c r="E28" s="11"/>
      <c r="F28" s="12"/>
      <c r="G28" s="34">
        <f t="shared" si="37"/>
        <v>70214</v>
      </c>
      <c r="H28" s="34">
        <f t="shared" si="38"/>
        <v>126728</v>
      </c>
      <c r="I28" s="34">
        <f t="shared" si="39"/>
        <v>196942</v>
      </c>
      <c r="J28" s="34"/>
      <c r="K28" s="34"/>
      <c r="L28" s="34">
        <f t="shared" si="51"/>
        <v>70214</v>
      </c>
      <c r="M28" s="34">
        <f t="shared" si="52"/>
        <v>126728</v>
      </c>
      <c r="N28" s="34">
        <f t="shared" si="53"/>
        <v>196942</v>
      </c>
      <c r="O28" s="34">
        <v>113508</v>
      </c>
      <c r="P28" s="34">
        <v>-126728</v>
      </c>
      <c r="Q28" s="34">
        <f t="shared" si="43"/>
        <v>183722</v>
      </c>
      <c r="R28" s="34">
        <f t="shared" si="44"/>
        <v>0</v>
      </c>
      <c r="S28" s="34">
        <f t="shared" si="45"/>
        <v>183722</v>
      </c>
      <c r="T28" s="12">
        <v>183720</v>
      </c>
      <c r="U28" s="12"/>
      <c r="V28" s="34">
        <f t="shared" si="33"/>
        <v>183720</v>
      </c>
      <c r="W28" s="42">
        <f t="shared" si="2"/>
        <v>99.998911398743758</v>
      </c>
      <c r="X28" s="8"/>
      <c r="Y28" s="9"/>
      <c r="Z28" s="9"/>
      <c r="AA28" s="9"/>
      <c r="AB28" s="11"/>
      <c r="AC28" s="12"/>
      <c r="AD28" s="12"/>
      <c r="AE28" s="12"/>
      <c r="AF28" s="12"/>
      <c r="AG28" s="11"/>
      <c r="AH28" s="12"/>
      <c r="AI28" s="12"/>
      <c r="AJ28" s="12"/>
      <c r="AK28" s="12"/>
      <c r="AL28" s="11"/>
      <c r="AM28" s="12"/>
      <c r="AN28" s="12"/>
      <c r="AO28" s="12"/>
      <c r="AP28" s="12"/>
      <c r="AQ28" s="12"/>
      <c r="AR28" s="12"/>
      <c r="AS28" s="12"/>
      <c r="AT28" s="40"/>
    </row>
    <row r="29" spans="1:46" x14ac:dyDescent="0.2">
      <c r="A29" s="10" t="s">
        <v>41</v>
      </c>
      <c r="B29" s="11">
        <v>111048</v>
      </c>
      <c r="C29" s="10">
        <v>37</v>
      </c>
      <c r="D29" s="12">
        <f t="shared" si="29"/>
        <v>111085</v>
      </c>
      <c r="E29" s="11"/>
      <c r="F29" s="12"/>
      <c r="G29" s="34">
        <f t="shared" si="37"/>
        <v>111048</v>
      </c>
      <c r="H29" s="34">
        <f t="shared" si="38"/>
        <v>37</v>
      </c>
      <c r="I29" s="34">
        <f t="shared" si="39"/>
        <v>111085</v>
      </c>
      <c r="J29" s="34"/>
      <c r="K29" s="34"/>
      <c r="L29" s="34">
        <f t="shared" si="51"/>
        <v>111048</v>
      </c>
      <c r="M29" s="34">
        <f t="shared" si="52"/>
        <v>37</v>
      </c>
      <c r="N29" s="34">
        <f t="shared" si="53"/>
        <v>111085</v>
      </c>
      <c r="O29" s="34">
        <v>58813</v>
      </c>
      <c r="P29" s="34">
        <v>-37</v>
      </c>
      <c r="Q29" s="34">
        <f t="shared" si="43"/>
        <v>169861</v>
      </c>
      <c r="R29" s="34">
        <f t="shared" si="44"/>
        <v>0</v>
      </c>
      <c r="S29" s="34">
        <f t="shared" si="45"/>
        <v>169861</v>
      </c>
      <c r="T29" s="12">
        <f>246456-110612</f>
        <v>135844</v>
      </c>
      <c r="U29" s="12">
        <v>39</v>
      </c>
      <c r="V29" s="34">
        <f t="shared" si="33"/>
        <v>135883</v>
      </c>
      <c r="W29" s="42">
        <f t="shared" si="2"/>
        <v>79.99658544339195</v>
      </c>
      <c r="X29" s="8"/>
      <c r="Y29" s="9"/>
      <c r="Z29" s="9"/>
      <c r="AA29" s="9"/>
      <c r="AB29" s="11"/>
      <c r="AC29" s="12"/>
      <c r="AD29" s="12"/>
      <c r="AE29" s="12"/>
      <c r="AF29" s="12"/>
      <c r="AG29" s="11"/>
      <c r="AH29" s="12"/>
      <c r="AI29" s="12"/>
      <c r="AJ29" s="12"/>
      <c r="AK29" s="12"/>
      <c r="AL29" s="11"/>
      <c r="AM29" s="12"/>
      <c r="AN29" s="12"/>
      <c r="AO29" s="12"/>
      <c r="AP29" s="12"/>
      <c r="AQ29" s="12"/>
      <c r="AR29" s="12"/>
      <c r="AS29" s="12"/>
      <c r="AT29" s="40"/>
    </row>
    <row r="30" spans="1:46" x14ac:dyDescent="0.2">
      <c r="A30" s="10" t="s">
        <v>42</v>
      </c>
      <c r="B30" s="11">
        <v>203066</v>
      </c>
      <c r="C30" s="10"/>
      <c r="D30" s="12">
        <f t="shared" si="29"/>
        <v>203066</v>
      </c>
      <c r="E30" s="11"/>
      <c r="F30" s="12"/>
      <c r="G30" s="34">
        <f t="shared" si="37"/>
        <v>203066</v>
      </c>
      <c r="H30" s="34">
        <f t="shared" si="38"/>
        <v>0</v>
      </c>
      <c r="I30" s="34">
        <f t="shared" si="39"/>
        <v>203066</v>
      </c>
      <c r="J30" s="12"/>
      <c r="K30" s="12"/>
      <c r="L30" s="34">
        <f t="shared" si="51"/>
        <v>203066</v>
      </c>
      <c r="M30" s="34">
        <f t="shared" si="52"/>
        <v>0</v>
      </c>
      <c r="N30" s="34">
        <f t="shared" si="53"/>
        <v>203066</v>
      </c>
      <c r="O30" s="12">
        <v>-260417</v>
      </c>
      <c r="P30" s="12"/>
      <c r="Q30" s="34">
        <f t="shared" si="43"/>
        <v>-57351</v>
      </c>
      <c r="R30" s="34">
        <f t="shared" si="44"/>
        <v>0</v>
      </c>
      <c r="S30" s="34">
        <f t="shared" si="45"/>
        <v>-57351</v>
      </c>
      <c r="T30" s="12">
        <f>81876-264705</f>
        <v>-182829</v>
      </c>
      <c r="U30" s="12"/>
      <c r="V30" s="34">
        <f t="shared" si="33"/>
        <v>-182829</v>
      </c>
      <c r="W30" s="42">
        <f t="shared" si="2"/>
        <v>318.78955903122875</v>
      </c>
      <c r="Y30" s="9"/>
      <c r="Z30" s="9"/>
      <c r="AA30" s="9"/>
      <c r="AB30" s="11"/>
      <c r="AC30" s="12"/>
      <c r="AD30" s="12"/>
      <c r="AE30" s="12"/>
      <c r="AF30" s="12"/>
      <c r="AG30" s="11"/>
      <c r="AH30" s="12"/>
      <c r="AI30" s="12"/>
      <c r="AJ30" s="12"/>
      <c r="AK30" s="12"/>
      <c r="AL30" s="11"/>
      <c r="AM30" s="12"/>
      <c r="AN30" s="12"/>
      <c r="AO30" s="12"/>
      <c r="AP30" s="12"/>
      <c r="AQ30" s="12"/>
      <c r="AR30" s="12"/>
      <c r="AS30" s="12"/>
      <c r="AT30" s="40"/>
    </row>
    <row r="31" spans="1:46" x14ac:dyDescent="0.2">
      <c r="A31" s="10" t="s">
        <v>43</v>
      </c>
      <c r="B31" s="11">
        <v>61</v>
      </c>
      <c r="C31" s="10"/>
      <c r="D31" s="12">
        <f t="shared" si="29"/>
        <v>61</v>
      </c>
      <c r="E31" s="11"/>
      <c r="F31" s="12"/>
      <c r="G31" s="34">
        <f t="shared" si="37"/>
        <v>61</v>
      </c>
      <c r="H31" s="34">
        <f t="shared" si="38"/>
        <v>0</v>
      </c>
      <c r="I31" s="34">
        <f t="shared" si="39"/>
        <v>61</v>
      </c>
      <c r="J31" s="12"/>
      <c r="K31" s="12"/>
      <c r="L31" s="34">
        <f t="shared" si="51"/>
        <v>61</v>
      </c>
      <c r="M31" s="34">
        <f t="shared" si="52"/>
        <v>0</v>
      </c>
      <c r="N31" s="34">
        <f t="shared" si="53"/>
        <v>61</v>
      </c>
      <c r="O31" s="12">
        <v>67753</v>
      </c>
      <c r="P31" s="12"/>
      <c r="Q31" s="34">
        <f t="shared" si="43"/>
        <v>67814</v>
      </c>
      <c r="R31" s="34">
        <f t="shared" si="44"/>
        <v>0</v>
      </c>
      <c r="S31" s="34">
        <f t="shared" si="45"/>
        <v>67814</v>
      </c>
      <c r="T31" s="12">
        <v>67808</v>
      </c>
      <c r="U31" s="12"/>
      <c r="V31" s="34">
        <f t="shared" si="33"/>
        <v>67808</v>
      </c>
      <c r="W31" s="42">
        <f t="shared" si="2"/>
        <v>99.991152269442878</v>
      </c>
      <c r="Y31" s="9"/>
      <c r="Z31" s="9"/>
      <c r="AA31" s="12"/>
      <c r="AB31" s="11"/>
      <c r="AC31" s="12"/>
      <c r="AD31" s="12"/>
      <c r="AE31" s="12"/>
      <c r="AF31" s="12"/>
      <c r="AG31" s="11"/>
      <c r="AH31" s="12"/>
      <c r="AI31" s="12"/>
      <c r="AJ31" s="12"/>
      <c r="AK31" s="12"/>
      <c r="AL31" s="11"/>
      <c r="AM31" s="12"/>
      <c r="AN31" s="12"/>
      <c r="AO31" s="12"/>
      <c r="AP31" s="12"/>
      <c r="AQ31" s="12"/>
      <c r="AR31" s="12"/>
      <c r="AS31" s="12"/>
      <c r="AT31" s="40"/>
    </row>
    <row r="32" spans="1:46" x14ac:dyDescent="0.2">
      <c r="A32" s="10" t="s">
        <v>44</v>
      </c>
      <c r="B32" s="11"/>
      <c r="C32" s="10"/>
      <c r="D32" s="12">
        <f t="shared" si="29"/>
        <v>0</v>
      </c>
      <c r="E32" s="11"/>
      <c r="F32" s="12"/>
      <c r="G32" s="34">
        <f t="shared" si="37"/>
        <v>0</v>
      </c>
      <c r="H32" s="34">
        <f t="shared" si="38"/>
        <v>0</v>
      </c>
      <c r="I32" s="34">
        <f t="shared" si="39"/>
        <v>0</v>
      </c>
      <c r="J32" s="12"/>
      <c r="K32" s="12"/>
      <c r="L32" s="34">
        <f t="shared" si="51"/>
        <v>0</v>
      </c>
      <c r="M32" s="34">
        <f t="shared" si="52"/>
        <v>0</v>
      </c>
      <c r="N32" s="34">
        <f t="shared" si="53"/>
        <v>0</v>
      </c>
      <c r="O32" s="12">
        <v>2005</v>
      </c>
      <c r="P32" s="12"/>
      <c r="Q32" s="34">
        <f t="shared" si="43"/>
        <v>2005</v>
      </c>
      <c r="R32" s="34">
        <f t="shared" si="44"/>
        <v>0</v>
      </c>
      <c r="S32" s="34">
        <f t="shared" si="45"/>
        <v>2005</v>
      </c>
      <c r="T32" s="12">
        <v>2003</v>
      </c>
      <c r="U32" s="12"/>
      <c r="V32" s="34">
        <f t="shared" si="33"/>
        <v>2003</v>
      </c>
      <c r="W32" s="42">
        <f t="shared" si="2"/>
        <v>99.900249376558605</v>
      </c>
      <c r="Y32" s="12"/>
      <c r="Z32" s="12"/>
      <c r="AA32" s="12"/>
      <c r="AB32" s="11"/>
      <c r="AC32" s="12"/>
      <c r="AD32" s="12"/>
      <c r="AE32" s="12"/>
      <c r="AF32" s="12"/>
      <c r="AG32" s="11"/>
      <c r="AH32" s="12"/>
      <c r="AI32" s="12"/>
      <c r="AJ32" s="12"/>
      <c r="AK32" s="12"/>
      <c r="AL32" s="11"/>
      <c r="AM32" s="12"/>
      <c r="AN32" s="12"/>
      <c r="AO32" s="12"/>
      <c r="AP32" s="12"/>
      <c r="AQ32" s="12"/>
      <c r="AR32" s="12"/>
      <c r="AS32" s="12"/>
      <c r="AT32" s="40"/>
    </row>
    <row r="33" spans="1:46" x14ac:dyDescent="0.2">
      <c r="A33" s="10" t="s">
        <v>45</v>
      </c>
      <c r="B33" s="11"/>
      <c r="C33" s="10"/>
      <c r="D33" s="12">
        <f t="shared" si="29"/>
        <v>0</v>
      </c>
      <c r="E33" s="11"/>
      <c r="F33" s="12"/>
      <c r="G33" s="34">
        <f t="shared" si="37"/>
        <v>0</v>
      </c>
      <c r="H33" s="34">
        <f t="shared" si="38"/>
        <v>0</v>
      </c>
      <c r="I33" s="34">
        <f t="shared" si="39"/>
        <v>0</v>
      </c>
      <c r="J33" s="12"/>
      <c r="K33" s="12"/>
      <c r="L33" s="34">
        <f t="shared" si="51"/>
        <v>0</v>
      </c>
      <c r="M33" s="34">
        <f t="shared" si="52"/>
        <v>0</v>
      </c>
      <c r="N33" s="34">
        <f t="shared" si="53"/>
        <v>0</v>
      </c>
      <c r="O33" s="12">
        <v>26587</v>
      </c>
      <c r="P33" s="12"/>
      <c r="Q33" s="34">
        <f t="shared" si="43"/>
        <v>26587</v>
      </c>
      <c r="R33" s="34">
        <f t="shared" si="44"/>
        <v>0</v>
      </c>
      <c r="S33" s="34">
        <f t="shared" si="45"/>
        <v>26587</v>
      </c>
      <c r="T33" s="12">
        <v>26535</v>
      </c>
      <c r="U33" s="12"/>
      <c r="V33" s="34">
        <f t="shared" si="33"/>
        <v>26535</v>
      </c>
      <c r="W33" s="42">
        <f t="shared" si="2"/>
        <v>99.804415691879484</v>
      </c>
      <c r="Y33" s="12"/>
      <c r="Z33" s="12"/>
      <c r="AA33" s="12"/>
      <c r="AB33" s="11"/>
      <c r="AC33" s="12"/>
      <c r="AD33" s="12"/>
      <c r="AE33" s="12"/>
      <c r="AF33" s="12"/>
      <c r="AG33" s="11"/>
      <c r="AH33" s="12"/>
      <c r="AI33" s="12"/>
      <c r="AJ33" s="12"/>
      <c r="AK33" s="12"/>
      <c r="AL33" s="11"/>
      <c r="AM33" s="12"/>
      <c r="AN33" s="12"/>
      <c r="AO33" s="12"/>
      <c r="AP33" s="12"/>
      <c r="AQ33" s="12"/>
      <c r="AR33" s="12"/>
      <c r="AS33" s="12"/>
      <c r="AT33" s="40"/>
    </row>
    <row r="34" spans="1:46" x14ac:dyDescent="0.2">
      <c r="A34" s="10"/>
      <c r="B34" s="11"/>
      <c r="C34" s="12"/>
      <c r="D34" s="12"/>
      <c r="E34" s="11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40"/>
      <c r="Y34" s="12"/>
      <c r="Z34" s="12"/>
      <c r="AA34" s="12"/>
      <c r="AB34" s="11"/>
      <c r="AC34" s="12"/>
      <c r="AD34" s="12"/>
      <c r="AE34" s="12"/>
      <c r="AF34" s="12"/>
      <c r="AG34" s="11"/>
      <c r="AH34" s="12"/>
      <c r="AI34" s="12"/>
      <c r="AJ34" s="12"/>
      <c r="AK34" s="12"/>
      <c r="AL34" s="11"/>
      <c r="AM34" s="12"/>
      <c r="AN34" s="12"/>
      <c r="AO34" s="12"/>
      <c r="AP34" s="12"/>
      <c r="AQ34" s="12"/>
      <c r="AR34" s="12"/>
      <c r="AS34" s="12"/>
      <c r="AT34" s="40"/>
    </row>
    <row r="35" spans="1:46" x14ac:dyDescent="0.2">
      <c r="A35" s="17" t="s">
        <v>46</v>
      </c>
      <c r="B35" s="9">
        <f t="shared" ref="B35:R35" si="56">SUM(B36:B37)</f>
        <v>50000</v>
      </c>
      <c r="C35" s="9">
        <f t="shared" si="56"/>
        <v>0</v>
      </c>
      <c r="D35" s="9">
        <f t="shared" si="56"/>
        <v>50000</v>
      </c>
      <c r="E35" s="9">
        <f t="shared" si="56"/>
        <v>0</v>
      </c>
      <c r="F35" s="9">
        <f t="shared" si="56"/>
        <v>0</v>
      </c>
      <c r="G35" s="9">
        <f t="shared" si="56"/>
        <v>50000</v>
      </c>
      <c r="H35" s="9">
        <f t="shared" si="56"/>
        <v>0</v>
      </c>
      <c r="I35" s="9">
        <f t="shared" si="56"/>
        <v>50000</v>
      </c>
      <c r="J35" s="9">
        <f t="shared" si="56"/>
        <v>0</v>
      </c>
      <c r="K35" s="9">
        <f t="shared" si="56"/>
        <v>0</v>
      </c>
      <c r="L35" s="9">
        <f t="shared" si="56"/>
        <v>50000</v>
      </c>
      <c r="M35" s="9">
        <f t="shared" si="56"/>
        <v>0</v>
      </c>
      <c r="N35" s="9">
        <f t="shared" si="56"/>
        <v>50000</v>
      </c>
      <c r="O35" s="9">
        <f t="shared" si="56"/>
        <v>20358</v>
      </c>
      <c r="P35" s="9">
        <f t="shared" si="56"/>
        <v>0</v>
      </c>
      <c r="Q35" s="9">
        <f t="shared" si="56"/>
        <v>70358</v>
      </c>
      <c r="R35" s="9">
        <f t="shared" si="56"/>
        <v>0</v>
      </c>
      <c r="S35" s="9">
        <f>SUM(S36:S37)</f>
        <v>70358</v>
      </c>
      <c r="T35" s="9">
        <f t="shared" ref="T35:V35" si="57">SUM(T36:T37)</f>
        <v>1000</v>
      </c>
      <c r="U35" s="9">
        <f t="shared" si="57"/>
        <v>241</v>
      </c>
      <c r="V35" s="9">
        <f t="shared" si="57"/>
        <v>1241</v>
      </c>
      <c r="W35" s="40">
        <f t="shared" si="2"/>
        <v>1.763836379658319</v>
      </c>
      <c r="X35" s="13"/>
      <c r="Y35" s="12"/>
      <c r="Z35" s="12"/>
      <c r="AA35" s="12"/>
      <c r="AB35" s="2"/>
      <c r="AC35" s="9"/>
      <c r="AD35" s="9"/>
      <c r="AE35" s="9"/>
      <c r="AF35" s="9"/>
      <c r="AG35" s="2"/>
      <c r="AH35" s="9"/>
      <c r="AI35" s="9"/>
      <c r="AJ35" s="9"/>
      <c r="AK35" s="9"/>
      <c r="AL35" s="2"/>
      <c r="AM35" s="9"/>
      <c r="AN35" s="9"/>
      <c r="AO35" s="9"/>
      <c r="AP35" s="9"/>
      <c r="AQ35" s="9"/>
      <c r="AR35" s="9"/>
      <c r="AS35" s="9"/>
      <c r="AT35" s="40"/>
    </row>
    <row r="36" spans="1:46" x14ac:dyDescent="0.2">
      <c r="A36" s="10" t="s">
        <v>47</v>
      </c>
      <c r="B36" s="11">
        <v>50000</v>
      </c>
      <c r="C36" s="12"/>
      <c r="D36" s="12">
        <f>SUM(B36:C36)</f>
        <v>50000</v>
      </c>
      <c r="E36" s="11"/>
      <c r="F36" s="12"/>
      <c r="G36" s="34">
        <f>+B36+E36</f>
        <v>50000</v>
      </c>
      <c r="H36" s="34">
        <f>+C36+F36</f>
        <v>0</v>
      </c>
      <c r="I36" s="34">
        <f>+G36+H36</f>
        <v>50000</v>
      </c>
      <c r="J36" s="34"/>
      <c r="K36" s="34"/>
      <c r="L36" s="34">
        <f t="shared" ref="L36" si="58">+G36+J36</f>
        <v>50000</v>
      </c>
      <c r="M36" s="34">
        <f t="shared" ref="M36" si="59">+H36+K36</f>
        <v>0</v>
      </c>
      <c r="N36" s="34">
        <f t="shared" ref="N36" si="60">+L36+M36</f>
        <v>50000</v>
      </c>
      <c r="O36" s="34">
        <v>19117</v>
      </c>
      <c r="P36" s="34"/>
      <c r="Q36" s="34">
        <f t="shared" ref="Q36" si="61">+L36+O36</f>
        <v>69117</v>
      </c>
      <c r="R36" s="34">
        <f t="shared" ref="R36" si="62">+M36+P36</f>
        <v>0</v>
      </c>
      <c r="S36" s="34">
        <f t="shared" ref="S36" si="63">+Q36+R36</f>
        <v>69117</v>
      </c>
      <c r="T36" s="34"/>
      <c r="U36" s="34"/>
      <c r="V36" s="34">
        <f t="shared" ref="V36:V37" si="64">SUM(T36:U36)</f>
        <v>0</v>
      </c>
      <c r="W36" s="42">
        <f t="shared" si="2"/>
        <v>0</v>
      </c>
      <c r="X36" s="13"/>
      <c r="Y36" s="12"/>
      <c r="Z36" s="12"/>
      <c r="AA36" s="12"/>
      <c r="AB36" s="11"/>
      <c r="AC36" s="12"/>
      <c r="AD36" s="12"/>
      <c r="AE36" s="12"/>
      <c r="AF36" s="12"/>
      <c r="AG36" s="11"/>
      <c r="AH36" s="12"/>
      <c r="AI36" s="12"/>
      <c r="AJ36" s="12"/>
      <c r="AK36" s="12"/>
      <c r="AL36" s="11"/>
      <c r="AM36" s="12"/>
      <c r="AN36" s="12"/>
      <c r="AO36" s="12"/>
      <c r="AP36" s="12"/>
      <c r="AQ36" s="34"/>
      <c r="AR36" s="34"/>
      <c r="AS36" s="34"/>
      <c r="AT36" s="40"/>
    </row>
    <row r="37" spans="1:46" x14ac:dyDescent="0.2">
      <c r="A37" s="10" t="s">
        <v>63</v>
      </c>
      <c r="B37" s="11"/>
      <c r="C37" s="12"/>
      <c r="D37" s="12"/>
      <c r="E37" s="11"/>
      <c r="F37" s="12"/>
      <c r="G37" s="12"/>
      <c r="H37" s="12"/>
      <c r="I37" s="12"/>
      <c r="J37" s="34"/>
      <c r="K37" s="34"/>
      <c r="L37" s="34"/>
      <c r="M37" s="34"/>
      <c r="N37" s="34"/>
      <c r="O37" s="34">
        <v>1241</v>
      </c>
      <c r="P37" s="34"/>
      <c r="Q37" s="34">
        <f t="shared" ref="Q37" si="65">+L37+O37</f>
        <v>1241</v>
      </c>
      <c r="R37" s="34">
        <f t="shared" ref="R37" si="66">+M37+P37</f>
        <v>0</v>
      </c>
      <c r="S37" s="34">
        <f t="shared" ref="S37" si="67">+Q37+R37</f>
        <v>1241</v>
      </c>
      <c r="T37" s="34">
        <v>1000</v>
      </c>
      <c r="U37" s="34">
        <v>241</v>
      </c>
      <c r="V37" s="34">
        <f t="shared" si="64"/>
        <v>1241</v>
      </c>
      <c r="W37" s="42">
        <f t="shared" si="2"/>
        <v>100</v>
      </c>
      <c r="X37" s="13"/>
      <c r="Y37" s="12"/>
      <c r="Z37" s="12"/>
      <c r="AA37" s="12"/>
      <c r="AB37" s="11"/>
      <c r="AC37" s="12"/>
      <c r="AD37" s="12"/>
      <c r="AE37" s="12"/>
      <c r="AF37" s="12"/>
      <c r="AG37" s="11"/>
      <c r="AH37" s="12"/>
      <c r="AI37" s="12"/>
      <c r="AJ37" s="12"/>
      <c r="AK37" s="12"/>
      <c r="AL37" s="11"/>
      <c r="AM37" s="12"/>
      <c r="AN37" s="12"/>
      <c r="AO37" s="12"/>
      <c r="AP37" s="12"/>
      <c r="AQ37" s="34"/>
      <c r="AR37" s="34"/>
      <c r="AS37" s="34"/>
      <c r="AT37" s="40"/>
    </row>
    <row r="38" spans="1:46" ht="11.25" customHeight="1" x14ac:dyDescent="0.2">
      <c r="A38" s="10"/>
      <c r="C38" s="18"/>
      <c r="D38" s="19"/>
      <c r="E38" s="11"/>
      <c r="F38" s="19"/>
      <c r="G38" s="19"/>
      <c r="H38" s="19"/>
      <c r="I38" s="19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40"/>
      <c r="X38" s="13"/>
      <c r="Y38" s="12"/>
      <c r="Z38" s="12"/>
      <c r="AA38" s="12"/>
      <c r="AB38" s="11"/>
      <c r="AC38" s="19"/>
      <c r="AD38" s="19"/>
      <c r="AE38" s="19"/>
      <c r="AF38" s="19"/>
      <c r="AG38" s="11"/>
      <c r="AH38" s="19"/>
      <c r="AI38" s="19"/>
      <c r="AJ38" s="19"/>
      <c r="AK38" s="19"/>
      <c r="AL38" s="11"/>
      <c r="AM38" s="19"/>
      <c r="AN38" s="19"/>
      <c r="AO38" s="19"/>
      <c r="AP38" s="19"/>
      <c r="AQ38" s="34"/>
      <c r="AR38" s="34"/>
      <c r="AS38" s="34"/>
      <c r="AT38" s="40"/>
    </row>
    <row r="39" spans="1:46" x14ac:dyDescent="0.2">
      <c r="A39" s="21" t="s">
        <v>13</v>
      </c>
      <c r="B39" s="22">
        <f t="shared" ref="B39:I39" si="68">SUM(B7,B12,B23,B35)</f>
        <v>10965150</v>
      </c>
      <c r="C39" s="22">
        <f t="shared" si="68"/>
        <v>135659</v>
      </c>
      <c r="D39" s="22">
        <f t="shared" si="68"/>
        <v>11100809</v>
      </c>
      <c r="E39" s="22">
        <f t="shared" si="68"/>
        <v>363489</v>
      </c>
      <c r="F39" s="22">
        <f t="shared" si="68"/>
        <v>0</v>
      </c>
      <c r="G39" s="22">
        <f t="shared" si="68"/>
        <v>11328639</v>
      </c>
      <c r="H39" s="22">
        <f t="shared" si="68"/>
        <v>135659</v>
      </c>
      <c r="I39" s="22">
        <f t="shared" si="68"/>
        <v>11464298</v>
      </c>
      <c r="J39" s="22">
        <f t="shared" ref="J39:N39" si="69">SUM(J7,J12,J23,J35)</f>
        <v>47411</v>
      </c>
      <c r="K39" s="22">
        <f t="shared" si="69"/>
        <v>344</v>
      </c>
      <c r="L39" s="22">
        <f t="shared" si="69"/>
        <v>11376050</v>
      </c>
      <c r="M39" s="22">
        <f t="shared" si="69"/>
        <v>136003</v>
      </c>
      <c r="N39" s="22">
        <f t="shared" si="69"/>
        <v>11512053</v>
      </c>
      <c r="O39" s="22">
        <f t="shared" ref="O39:V39" si="70">SUM(O7,O12,O23,O35)</f>
        <v>4693846</v>
      </c>
      <c r="P39" s="22">
        <f t="shared" si="70"/>
        <v>-127779</v>
      </c>
      <c r="Q39" s="22">
        <f t="shared" si="70"/>
        <v>16069896</v>
      </c>
      <c r="R39" s="22">
        <f t="shared" si="70"/>
        <v>8224</v>
      </c>
      <c r="S39" s="22">
        <f t="shared" si="70"/>
        <v>16078120</v>
      </c>
      <c r="T39" s="22">
        <f t="shared" si="70"/>
        <v>15839841</v>
      </c>
      <c r="U39" s="22">
        <f t="shared" si="70"/>
        <v>9635</v>
      </c>
      <c r="V39" s="22">
        <f t="shared" si="70"/>
        <v>15849476</v>
      </c>
      <c r="W39" s="41">
        <f t="shared" si="2"/>
        <v>98.577918313832711</v>
      </c>
      <c r="X39" s="25" t="s">
        <v>16</v>
      </c>
      <c r="Y39" s="22">
        <f t="shared" ref="Y39:AF39" si="71">SUM(Y7,Y9,Y11,Y13,Y15,Y24)</f>
        <v>11456337</v>
      </c>
      <c r="Z39" s="22">
        <f t="shared" si="71"/>
        <v>2757025</v>
      </c>
      <c r="AA39" s="22">
        <f t="shared" si="71"/>
        <v>14213362</v>
      </c>
      <c r="AB39" s="22">
        <f t="shared" si="71"/>
        <v>2703617</v>
      </c>
      <c r="AC39" s="22">
        <f t="shared" si="71"/>
        <v>191294</v>
      </c>
      <c r="AD39" s="22">
        <f t="shared" si="71"/>
        <v>14159954</v>
      </c>
      <c r="AE39" s="22">
        <f t="shared" si="71"/>
        <v>2948319</v>
      </c>
      <c r="AF39" s="22">
        <f t="shared" si="71"/>
        <v>17108273</v>
      </c>
      <c r="AG39" s="22">
        <f t="shared" ref="AG39:AK39" si="72">SUM(AG7,AG9,AG11,AG13,AG15,AG24)</f>
        <v>-2275403</v>
      </c>
      <c r="AH39" s="22">
        <f t="shared" si="72"/>
        <v>618346</v>
      </c>
      <c r="AI39" s="22">
        <f t="shared" si="72"/>
        <v>11884551</v>
      </c>
      <c r="AJ39" s="22">
        <f t="shared" si="72"/>
        <v>3566665</v>
      </c>
      <c r="AK39" s="22">
        <f t="shared" si="72"/>
        <v>15451216</v>
      </c>
      <c r="AL39" s="22">
        <f t="shared" ref="AL39:AR39" si="73">SUM(AL7,AL9,AL11,AL13,AL15,AL24)</f>
        <v>-2629788</v>
      </c>
      <c r="AM39" s="22">
        <f t="shared" si="73"/>
        <v>-341062</v>
      </c>
      <c r="AN39" s="22">
        <f t="shared" si="73"/>
        <v>9254763</v>
      </c>
      <c r="AO39" s="22">
        <f t="shared" si="73"/>
        <v>3225603</v>
      </c>
      <c r="AP39" s="22">
        <f t="shared" si="73"/>
        <v>12480366</v>
      </c>
      <c r="AQ39" s="22">
        <f t="shared" si="73"/>
        <v>8789653</v>
      </c>
      <c r="AR39" s="22">
        <f t="shared" si="73"/>
        <v>3007677</v>
      </c>
      <c r="AS39" s="22">
        <f>SUM(AS7,AS9,AS11,AS13,AS15,AS24)</f>
        <v>11797330</v>
      </c>
      <c r="AT39" s="41">
        <f t="shared" si="3"/>
        <v>94.527115631064035</v>
      </c>
    </row>
    <row r="40" spans="1:46" x14ac:dyDescent="0.2">
      <c r="A40" s="23" t="s">
        <v>14</v>
      </c>
      <c r="B40" s="24">
        <f>SUM(B41:B44)</f>
        <v>1500000</v>
      </c>
      <c r="C40" s="24">
        <f t="shared" ref="C40:V40" si="74">SUM(C41:C44)</f>
        <v>0</v>
      </c>
      <c r="D40" s="24">
        <f t="shared" si="74"/>
        <v>1500000</v>
      </c>
      <c r="E40" s="24">
        <f t="shared" si="74"/>
        <v>2947967</v>
      </c>
      <c r="F40" s="24">
        <f t="shared" si="74"/>
        <v>5320</v>
      </c>
      <c r="G40" s="24">
        <f t="shared" si="74"/>
        <v>4447967</v>
      </c>
      <c r="H40" s="24">
        <f t="shared" si="74"/>
        <v>5320</v>
      </c>
      <c r="I40" s="24">
        <f t="shared" si="74"/>
        <v>4453287</v>
      </c>
      <c r="J40" s="24">
        <f t="shared" si="74"/>
        <v>1134792</v>
      </c>
      <c r="K40" s="24">
        <f t="shared" si="74"/>
        <v>0</v>
      </c>
      <c r="L40" s="24">
        <f t="shared" si="74"/>
        <v>5582759</v>
      </c>
      <c r="M40" s="24">
        <f t="shared" si="74"/>
        <v>5320</v>
      </c>
      <c r="N40" s="24">
        <f t="shared" si="74"/>
        <v>5588079</v>
      </c>
      <c r="O40" s="24">
        <f t="shared" si="74"/>
        <v>450477</v>
      </c>
      <c r="P40" s="24">
        <f t="shared" si="74"/>
        <v>-5232</v>
      </c>
      <c r="Q40" s="24">
        <f t="shared" si="74"/>
        <v>6033236</v>
      </c>
      <c r="R40" s="24">
        <f t="shared" si="74"/>
        <v>88</v>
      </c>
      <c r="S40" s="24">
        <f t="shared" si="74"/>
        <v>6033324</v>
      </c>
      <c r="T40" s="24">
        <f t="shared" si="74"/>
        <v>13533236</v>
      </c>
      <c r="U40" s="24">
        <f t="shared" si="74"/>
        <v>88</v>
      </c>
      <c r="V40" s="24">
        <f t="shared" si="74"/>
        <v>13533324</v>
      </c>
      <c r="W40" s="40">
        <f t="shared" si="2"/>
        <v>224.30958456731312</v>
      </c>
      <c r="X40" s="25" t="s">
        <v>18</v>
      </c>
      <c r="Y40" s="26">
        <f>SUM(Y41:Y44)</f>
        <v>1568303</v>
      </c>
      <c r="Z40" s="26">
        <f t="shared" ref="Z40:AS40" si="75">SUM(Z41:Z44)</f>
        <v>0</v>
      </c>
      <c r="AA40" s="26">
        <f t="shared" si="75"/>
        <v>1568303</v>
      </c>
      <c r="AB40" s="26">
        <f t="shared" si="75"/>
        <v>458280</v>
      </c>
      <c r="AC40" s="26">
        <f t="shared" si="75"/>
        <v>0</v>
      </c>
      <c r="AD40" s="26">
        <f t="shared" si="75"/>
        <v>2026583</v>
      </c>
      <c r="AE40" s="26">
        <f t="shared" si="75"/>
        <v>0</v>
      </c>
      <c r="AF40" s="26">
        <f t="shared" si="75"/>
        <v>2026583</v>
      </c>
      <c r="AG40" s="26">
        <f t="shared" si="75"/>
        <v>1134792</v>
      </c>
      <c r="AH40" s="26">
        <f t="shared" si="75"/>
        <v>0</v>
      </c>
      <c r="AI40" s="26">
        <f t="shared" si="75"/>
        <v>3161375</v>
      </c>
      <c r="AJ40" s="26">
        <f t="shared" si="75"/>
        <v>0</v>
      </c>
      <c r="AK40" s="26">
        <f t="shared" si="75"/>
        <v>3161375</v>
      </c>
      <c r="AL40" s="26">
        <f t="shared" si="75"/>
        <v>368501</v>
      </c>
      <c r="AM40" s="26">
        <f t="shared" si="75"/>
        <v>0</v>
      </c>
      <c r="AN40" s="26">
        <f t="shared" si="75"/>
        <v>3529876</v>
      </c>
      <c r="AO40" s="26">
        <f t="shared" si="75"/>
        <v>0</v>
      </c>
      <c r="AP40" s="26">
        <f t="shared" si="75"/>
        <v>3529876</v>
      </c>
      <c r="AQ40" s="26">
        <f t="shared" si="75"/>
        <v>11029876</v>
      </c>
      <c r="AR40" s="26">
        <f t="shared" si="75"/>
        <v>0</v>
      </c>
      <c r="AS40" s="26">
        <f t="shared" si="75"/>
        <v>11029876</v>
      </c>
      <c r="AT40" s="40">
        <f t="shared" si="3"/>
        <v>312.47205284264948</v>
      </c>
    </row>
    <row r="41" spans="1:46" x14ac:dyDescent="0.2">
      <c r="A41" s="27" t="s">
        <v>67</v>
      </c>
      <c r="B41" s="28"/>
      <c r="C41" s="28"/>
      <c r="D41" s="28"/>
      <c r="E41" s="47"/>
      <c r="F41" s="28"/>
      <c r="G41" s="48"/>
      <c r="H41" s="48"/>
      <c r="I41" s="48"/>
      <c r="J41" s="28"/>
      <c r="K41" s="28"/>
      <c r="L41" s="48"/>
      <c r="M41" s="48"/>
      <c r="N41" s="48"/>
      <c r="O41" s="28"/>
      <c r="P41" s="28"/>
      <c r="Q41" s="48"/>
      <c r="R41" s="48"/>
      <c r="S41" s="48"/>
      <c r="T41" s="28">
        <v>7500000</v>
      </c>
      <c r="U41" s="28"/>
      <c r="V41" s="34">
        <f t="shared" ref="V41:V44" si="76">SUM(T41:U41)</f>
        <v>7500000</v>
      </c>
      <c r="W41" s="42"/>
      <c r="X41" s="27" t="s">
        <v>66</v>
      </c>
      <c r="Y41" s="43"/>
      <c r="Z41" s="44"/>
      <c r="AA41" s="43"/>
      <c r="AB41" s="45"/>
      <c r="AC41" s="43"/>
      <c r="AD41" s="46"/>
      <c r="AE41" s="46"/>
      <c r="AF41" s="46"/>
      <c r="AG41" s="45"/>
      <c r="AH41" s="43"/>
      <c r="AI41" s="46"/>
      <c r="AJ41" s="46"/>
      <c r="AK41" s="46"/>
      <c r="AL41" s="45"/>
      <c r="AM41" s="43"/>
      <c r="AN41" s="46"/>
      <c r="AO41" s="46"/>
      <c r="AP41" s="46"/>
      <c r="AQ41" s="49">
        <v>7500000</v>
      </c>
      <c r="AR41" s="43"/>
      <c r="AS41" s="12">
        <f t="shared" ref="AS41:AS44" si="77">SUM(AQ41:AR41)</f>
        <v>7500000</v>
      </c>
      <c r="AT41" s="42"/>
    </row>
    <row r="42" spans="1:46" ht="12.75" customHeight="1" x14ac:dyDescent="0.2">
      <c r="A42" s="27" t="s">
        <v>52</v>
      </c>
      <c r="B42" s="12">
        <v>1500000</v>
      </c>
      <c r="C42" s="12"/>
      <c r="D42" s="12">
        <f>SUM(B42:C42)</f>
        <v>1500000</v>
      </c>
      <c r="E42" s="36">
        <v>141774</v>
      </c>
      <c r="F42" s="12"/>
      <c r="G42" s="34">
        <f t="shared" ref="G42:H44" si="78">+B42+E42</f>
        <v>1641774</v>
      </c>
      <c r="H42" s="34">
        <f t="shared" si="78"/>
        <v>0</v>
      </c>
      <c r="I42" s="34">
        <f>+G42+H42</f>
        <v>1641774</v>
      </c>
      <c r="J42" s="12">
        <v>763095</v>
      </c>
      <c r="K42" s="12"/>
      <c r="L42" s="34">
        <f t="shared" ref="L42" si="79">+G42+J42</f>
        <v>2404869</v>
      </c>
      <c r="M42" s="34">
        <f t="shared" ref="M42" si="80">+H42+K42</f>
        <v>0</v>
      </c>
      <c r="N42" s="34">
        <f t="shared" ref="N42" si="81">+L42+M42</f>
        <v>2404869</v>
      </c>
      <c r="O42" s="12">
        <v>4127</v>
      </c>
      <c r="P42" s="12"/>
      <c r="Q42" s="34">
        <f t="shared" ref="Q42:Q44" si="82">+L42+O42</f>
        <v>2408996</v>
      </c>
      <c r="R42" s="34">
        <f t="shared" ref="R42:R44" si="83">+M42+P42</f>
        <v>0</v>
      </c>
      <c r="S42" s="34">
        <f t="shared" ref="S42:S44" si="84">+Q42+R42</f>
        <v>2408996</v>
      </c>
      <c r="T42" s="12">
        <v>2408996</v>
      </c>
      <c r="U42" s="12"/>
      <c r="V42" s="34">
        <f t="shared" si="76"/>
        <v>2408996</v>
      </c>
      <c r="W42" s="40">
        <f t="shared" si="2"/>
        <v>100</v>
      </c>
      <c r="X42" s="27" t="s">
        <v>53</v>
      </c>
      <c r="Y42" s="12">
        <v>1500000</v>
      </c>
      <c r="Z42" s="11"/>
      <c r="AA42" s="12">
        <f>SUM(Y42:Z42)</f>
        <v>1500000</v>
      </c>
      <c r="AB42" s="36">
        <v>141774</v>
      </c>
      <c r="AC42" s="12"/>
      <c r="AD42" s="34">
        <f>+Y42+AB42</f>
        <v>1641774</v>
      </c>
      <c r="AE42" s="34">
        <f>+Z42+AC42</f>
        <v>0</v>
      </c>
      <c r="AF42" s="34">
        <f>+AD42+AE42</f>
        <v>1641774</v>
      </c>
      <c r="AG42" s="36">
        <v>763095</v>
      </c>
      <c r="AH42" s="12"/>
      <c r="AI42" s="34">
        <f t="shared" ref="AI42" si="85">+AD42+AG42</f>
        <v>2404869</v>
      </c>
      <c r="AJ42" s="34">
        <f t="shared" ref="AJ42" si="86">+AE42+AH42</f>
        <v>0</v>
      </c>
      <c r="AK42" s="34">
        <f>+AI42+AJ42</f>
        <v>2404869</v>
      </c>
      <c r="AL42" s="36">
        <v>4128</v>
      </c>
      <c r="AM42" s="12"/>
      <c r="AN42" s="34">
        <f t="shared" ref="AN42:AN44" si="87">+AI42+AL42</f>
        <v>2408997</v>
      </c>
      <c r="AO42" s="34">
        <f t="shared" ref="AO42:AO44" si="88">+AJ42+AM42</f>
        <v>0</v>
      </c>
      <c r="AP42" s="34">
        <f>+AN42+AO42</f>
        <v>2408997</v>
      </c>
      <c r="AQ42" s="34">
        <v>2408997</v>
      </c>
      <c r="AR42" s="12"/>
      <c r="AS42" s="12">
        <f t="shared" si="77"/>
        <v>2408997</v>
      </c>
      <c r="AT42" s="42">
        <f t="shared" si="3"/>
        <v>100</v>
      </c>
    </row>
    <row r="43" spans="1:46" ht="12.75" customHeight="1" x14ac:dyDescent="0.2">
      <c r="A43" s="27" t="s">
        <v>60</v>
      </c>
      <c r="B43" s="12"/>
      <c r="C43" s="11"/>
      <c r="D43" s="12">
        <f>SUM(B43:C43)</f>
        <v>0</v>
      </c>
      <c r="E43" s="36">
        <v>316506</v>
      </c>
      <c r="F43" s="12"/>
      <c r="G43" s="34">
        <f t="shared" si="78"/>
        <v>316506</v>
      </c>
      <c r="H43" s="34">
        <f t="shared" si="78"/>
        <v>0</v>
      </c>
      <c r="I43" s="34">
        <f>+G43+H43</f>
        <v>316506</v>
      </c>
      <c r="J43" s="12">
        <v>371697</v>
      </c>
      <c r="K43" s="12"/>
      <c r="L43" s="34">
        <f t="shared" ref="L43:L44" si="89">+G43+J43</f>
        <v>688203</v>
      </c>
      <c r="M43" s="34">
        <f t="shared" ref="M43:M44" si="90">+H43+K43</f>
        <v>0</v>
      </c>
      <c r="N43" s="34">
        <f t="shared" ref="N43:N44" si="91">+L43+M43</f>
        <v>688203</v>
      </c>
      <c r="O43" s="12">
        <v>441118</v>
      </c>
      <c r="P43" s="12"/>
      <c r="Q43" s="34">
        <f t="shared" si="82"/>
        <v>1129321</v>
      </c>
      <c r="R43" s="34">
        <f t="shared" si="83"/>
        <v>0</v>
      </c>
      <c r="S43" s="34">
        <f t="shared" si="84"/>
        <v>1129321</v>
      </c>
      <c r="T43" s="12">
        <v>1129321</v>
      </c>
      <c r="U43" s="12"/>
      <c r="V43" s="34">
        <f t="shared" si="76"/>
        <v>1129321</v>
      </c>
      <c r="W43" s="40">
        <f t="shared" si="2"/>
        <v>100</v>
      </c>
      <c r="X43" s="27"/>
      <c r="Y43" s="12"/>
      <c r="Z43" s="11"/>
      <c r="AA43" s="12"/>
      <c r="AB43" s="36"/>
      <c r="AC43" s="12"/>
      <c r="AD43" s="34"/>
      <c r="AE43" s="34"/>
      <c r="AF43" s="34"/>
      <c r="AG43" s="36"/>
      <c r="AH43" s="12"/>
      <c r="AI43" s="34">
        <f t="shared" ref="AI43:AI44" si="92">+AD43+AG43</f>
        <v>0</v>
      </c>
      <c r="AJ43" s="34">
        <f t="shared" ref="AJ43:AJ44" si="93">+AE43+AH43</f>
        <v>0</v>
      </c>
      <c r="AK43" s="34">
        <f t="shared" ref="AK43:AK44" si="94">+AI43+AJ43</f>
        <v>0</v>
      </c>
      <c r="AL43" s="36"/>
      <c r="AM43" s="12"/>
      <c r="AN43" s="34">
        <f t="shared" si="87"/>
        <v>0</v>
      </c>
      <c r="AO43" s="34">
        <f t="shared" si="88"/>
        <v>0</v>
      </c>
      <c r="AP43" s="34">
        <f t="shared" ref="AP43:AP44" si="95">+AN43+AO43</f>
        <v>0</v>
      </c>
      <c r="AQ43" s="12"/>
      <c r="AR43" s="12"/>
      <c r="AS43" s="12">
        <f t="shared" si="77"/>
        <v>0</v>
      </c>
      <c r="AT43" s="42"/>
    </row>
    <row r="44" spans="1:46" x14ac:dyDescent="0.2">
      <c r="A44" s="27" t="s">
        <v>48</v>
      </c>
      <c r="B44" s="28"/>
      <c r="C44" s="29"/>
      <c r="D44" s="12">
        <f>SUM(B44:C44)</f>
        <v>0</v>
      </c>
      <c r="E44" s="12">
        <f>2489687</f>
        <v>2489687</v>
      </c>
      <c r="F44" s="12">
        <v>5320</v>
      </c>
      <c r="G44" s="34">
        <f t="shared" si="78"/>
        <v>2489687</v>
      </c>
      <c r="H44" s="34">
        <f t="shared" si="78"/>
        <v>5320</v>
      </c>
      <c r="I44" s="34">
        <f>+G44+H44</f>
        <v>2495007</v>
      </c>
      <c r="J44" s="34"/>
      <c r="K44" s="34"/>
      <c r="L44" s="34">
        <f t="shared" si="89"/>
        <v>2489687</v>
      </c>
      <c r="M44" s="34">
        <f t="shared" si="90"/>
        <v>5320</v>
      </c>
      <c r="N44" s="34">
        <f t="shared" si="91"/>
        <v>2495007</v>
      </c>
      <c r="O44" s="34">
        <v>5232</v>
      </c>
      <c r="P44" s="34">
        <v>-5232</v>
      </c>
      <c r="Q44" s="34">
        <f t="shared" si="82"/>
        <v>2494919</v>
      </c>
      <c r="R44" s="34">
        <f t="shared" si="83"/>
        <v>88</v>
      </c>
      <c r="S44" s="34">
        <f t="shared" si="84"/>
        <v>2495007</v>
      </c>
      <c r="T44" s="34">
        <v>2494919</v>
      </c>
      <c r="U44" s="34">
        <v>88</v>
      </c>
      <c r="V44" s="34">
        <f t="shared" si="76"/>
        <v>2495007</v>
      </c>
      <c r="W44" s="40">
        <f t="shared" si="2"/>
        <v>100</v>
      </c>
      <c r="X44" s="30" t="s">
        <v>51</v>
      </c>
      <c r="Y44" s="31">
        <v>68303</v>
      </c>
      <c r="Z44" s="32"/>
      <c r="AA44" s="31">
        <f>SUM(Y44:Z44)</f>
        <v>68303</v>
      </c>
      <c r="AB44" s="12">
        <v>316506</v>
      </c>
      <c r="AC44" s="12"/>
      <c r="AD44" s="34">
        <f>+Y44+AB44</f>
        <v>384809</v>
      </c>
      <c r="AE44" s="34">
        <f>+Z44+AC44</f>
        <v>0</v>
      </c>
      <c r="AF44" s="34">
        <f>+AD44+AE44</f>
        <v>384809</v>
      </c>
      <c r="AG44" s="12">
        <v>371697</v>
      </c>
      <c r="AH44" s="12"/>
      <c r="AI44" s="34">
        <f t="shared" si="92"/>
        <v>756506</v>
      </c>
      <c r="AJ44" s="34">
        <f t="shared" si="93"/>
        <v>0</v>
      </c>
      <c r="AK44" s="34">
        <f t="shared" si="94"/>
        <v>756506</v>
      </c>
      <c r="AL44" s="12">
        <v>364373</v>
      </c>
      <c r="AM44" s="12"/>
      <c r="AN44" s="34">
        <f t="shared" si="87"/>
        <v>1120879</v>
      </c>
      <c r="AO44" s="34">
        <f t="shared" si="88"/>
        <v>0</v>
      </c>
      <c r="AP44" s="34">
        <f t="shared" si="95"/>
        <v>1120879</v>
      </c>
      <c r="AQ44" s="34">
        <v>1120879</v>
      </c>
      <c r="AR44" s="34"/>
      <c r="AS44" s="12">
        <f t="shared" si="77"/>
        <v>1120879</v>
      </c>
      <c r="AT44" s="42">
        <f t="shared" si="3"/>
        <v>100</v>
      </c>
    </row>
    <row r="45" spans="1:46" x14ac:dyDescent="0.2">
      <c r="A45" s="21" t="s">
        <v>15</v>
      </c>
      <c r="B45" s="22">
        <f t="shared" ref="B45:V45" si="96">SUM(B39,B40)</f>
        <v>12465150</v>
      </c>
      <c r="C45" s="22">
        <f t="shared" si="96"/>
        <v>135659</v>
      </c>
      <c r="D45" s="22">
        <f t="shared" si="96"/>
        <v>12600809</v>
      </c>
      <c r="E45" s="22">
        <f t="shared" si="96"/>
        <v>3311456</v>
      </c>
      <c r="F45" s="22">
        <f t="shared" si="96"/>
        <v>5320</v>
      </c>
      <c r="G45" s="22">
        <f t="shared" si="96"/>
        <v>15776606</v>
      </c>
      <c r="H45" s="22">
        <f t="shared" si="96"/>
        <v>140979</v>
      </c>
      <c r="I45" s="22">
        <f t="shared" si="96"/>
        <v>15917585</v>
      </c>
      <c r="J45" s="22">
        <f t="shared" si="96"/>
        <v>1182203</v>
      </c>
      <c r="K45" s="22">
        <f t="shared" si="96"/>
        <v>344</v>
      </c>
      <c r="L45" s="22">
        <f t="shared" si="96"/>
        <v>16958809</v>
      </c>
      <c r="M45" s="22">
        <f t="shared" si="96"/>
        <v>141323</v>
      </c>
      <c r="N45" s="22">
        <f t="shared" si="96"/>
        <v>17100132</v>
      </c>
      <c r="O45" s="22">
        <f t="shared" si="96"/>
        <v>5144323</v>
      </c>
      <c r="P45" s="22">
        <f t="shared" si="96"/>
        <v>-133011</v>
      </c>
      <c r="Q45" s="22">
        <f t="shared" si="96"/>
        <v>22103132</v>
      </c>
      <c r="R45" s="22">
        <f t="shared" si="96"/>
        <v>8312</v>
      </c>
      <c r="S45" s="22">
        <f t="shared" si="96"/>
        <v>22111444</v>
      </c>
      <c r="T45" s="22">
        <f t="shared" si="96"/>
        <v>29373077</v>
      </c>
      <c r="U45" s="22">
        <f t="shared" si="96"/>
        <v>9723</v>
      </c>
      <c r="V45" s="22">
        <f t="shared" si="96"/>
        <v>29382800</v>
      </c>
      <c r="W45" s="41">
        <f t="shared" si="2"/>
        <v>132.88503455495714</v>
      </c>
      <c r="X45" s="21" t="s">
        <v>17</v>
      </c>
      <c r="Y45" s="20">
        <f t="shared" ref="Y45:AS45" si="97">SUM(Y39,Y40)</f>
        <v>13024640</v>
      </c>
      <c r="Z45" s="20">
        <f t="shared" si="97"/>
        <v>2757025</v>
      </c>
      <c r="AA45" s="20">
        <f t="shared" si="97"/>
        <v>15781665</v>
      </c>
      <c r="AB45" s="20">
        <f t="shared" si="97"/>
        <v>3161897</v>
      </c>
      <c r="AC45" s="20">
        <f t="shared" si="97"/>
        <v>191294</v>
      </c>
      <c r="AD45" s="20">
        <f t="shared" si="97"/>
        <v>16186537</v>
      </c>
      <c r="AE45" s="20">
        <f t="shared" si="97"/>
        <v>2948319</v>
      </c>
      <c r="AF45" s="20">
        <f t="shared" si="97"/>
        <v>19134856</v>
      </c>
      <c r="AG45" s="20">
        <f t="shared" si="97"/>
        <v>-1140611</v>
      </c>
      <c r="AH45" s="20">
        <f t="shared" si="97"/>
        <v>618346</v>
      </c>
      <c r="AI45" s="20">
        <f t="shared" si="97"/>
        <v>15045926</v>
      </c>
      <c r="AJ45" s="20">
        <f t="shared" si="97"/>
        <v>3566665</v>
      </c>
      <c r="AK45" s="20">
        <f t="shared" si="97"/>
        <v>18612591</v>
      </c>
      <c r="AL45" s="20">
        <f t="shared" si="97"/>
        <v>-2261287</v>
      </c>
      <c r="AM45" s="20">
        <f t="shared" si="97"/>
        <v>-341062</v>
      </c>
      <c r="AN45" s="20">
        <f t="shared" si="97"/>
        <v>12784639</v>
      </c>
      <c r="AO45" s="20">
        <f t="shared" si="97"/>
        <v>3225603</v>
      </c>
      <c r="AP45" s="20">
        <f t="shared" si="97"/>
        <v>16010242</v>
      </c>
      <c r="AQ45" s="20">
        <f t="shared" si="97"/>
        <v>19819529</v>
      </c>
      <c r="AR45" s="20">
        <f t="shared" si="97"/>
        <v>3007677</v>
      </c>
      <c r="AS45" s="20">
        <f t="shared" si="97"/>
        <v>22827206</v>
      </c>
      <c r="AT45" s="41">
        <f t="shared" si="3"/>
        <v>142.57876926532401</v>
      </c>
    </row>
    <row r="46" spans="1:46" x14ac:dyDescent="0.2">
      <c r="I46" s="37">
        <f>+G45+H45</f>
        <v>15917585</v>
      </c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AF46" s="37">
        <f>+AD45+AE45</f>
        <v>19134856</v>
      </c>
    </row>
    <row r="47" spans="1:46" x14ac:dyDescent="0.2">
      <c r="X47" s="65" t="s">
        <v>9</v>
      </c>
      <c r="Y47" s="65"/>
      <c r="Z47" s="65"/>
      <c r="AA47" s="2">
        <f>SUM(D45-AA45)</f>
        <v>-3180856</v>
      </c>
      <c r="AF47" s="2">
        <f>+I45-AF45</f>
        <v>-3217271</v>
      </c>
      <c r="AK47" s="2">
        <f>+N45-AK45</f>
        <v>-1512459</v>
      </c>
      <c r="AP47" s="2">
        <f>+S45-AP45</f>
        <v>6101202</v>
      </c>
      <c r="AT47" s="2">
        <f>+V45-AS45</f>
        <v>6555594</v>
      </c>
    </row>
  </sheetData>
  <mergeCells count="61">
    <mergeCell ref="E4:F4"/>
    <mergeCell ref="X47:Z47"/>
    <mergeCell ref="AB5:AB6"/>
    <mergeCell ref="G5:G6"/>
    <mergeCell ref="H5:H6"/>
    <mergeCell ref="I5:I6"/>
    <mergeCell ref="T5:T6"/>
    <mergeCell ref="U5:U6"/>
    <mergeCell ref="V5:V6"/>
    <mergeCell ref="W4:W6"/>
    <mergeCell ref="A4:A6"/>
    <mergeCell ref="X4:X6"/>
    <mergeCell ref="J4:K4"/>
    <mergeCell ref="L4:N4"/>
    <mergeCell ref="J5:J6"/>
    <mergeCell ref="M5:M6"/>
    <mergeCell ref="S5:S6"/>
    <mergeCell ref="T4:V4"/>
    <mergeCell ref="G4:I4"/>
    <mergeCell ref="K5:K6"/>
    <mergeCell ref="L5:L6"/>
    <mergeCell ref="N5:N6"/>
    <mergeCell ref="B4:D4"/>
    <mergeCell ref="B5:B6"/>
    <mergeCell ref="C5:C6"/>
    <mergeCell ref="D5:D6"/>
    <mergeCell ref="A2:AF2"/>
    <mergeCell ref="AB4:AC4"/>
    <mergeCell ref="AD4:AF4"/>
    <mergeCell ref="AC5:AC6"/>
    <mergeCell ref="AD5:AD6"/>
    <mergeCell ref="AE5:AE6"/>
    <mergeCell ref="AF5:AF6"/>
    <mergeCell ref="E5:E6"/>
    <mergeCell ref="F5:F6"/>
    <mergeCell ref="Y4:AA4"/>
    <mergeCell ref="O4:P4"/>
    <mergeCell ref="Q4:S4"/>
    <mergeCell ref="O5:O6"/>
    <mergeCell ref="P5:P6"/>
    <mergeCell ref="Q5:Q6"/>
    <mergeCell ref="R5:R6"/>
    <mergeCell ref="AL4:AM4"/>
    <mergeCell ref="AN4:AP4"/>
    <mergeCell ref="AL5:AL6"/>
    <mergeCell ref="AM5:AM6"/>
    <mergeCell ref="AN5:AN6"/>
    <mergeCell ref="AO5:AO6"/>
    <mergeCell ref="AP5:AP6"/>
    <mergeCell ref="AG4:AH4"/>
    <mergeCell ref="AI4:AK4"/>
    <mergeCell ref="AG5:AG6"/>
    <mergeCell ref="AH5:AH6"/>
    <mergeCell ref="AI5:AI6"/>
    <mergeCell ref="AJ5:AJ6"/>
    <mergeCell ref="AK5:AK6"/>
    <mergeCell ref="AQ4:AS4"/>
    <mergeCell ref="AT4:AT6"/>
    <mergeCell ref="AQ5:AQ6"/>
    <mergeCell ref="AR5:AR6"/>
    <mergeCell ref="AS5:AS6"/>
  </mergeCells>
  <phoneticPr fontId="0" type="noConversion"/>
  <printOptions horizontalCentered="1"/>
  <pageMargins left="0.59055118110236227" right="0.59055118110236227" top="0.59055118110236227" bottom="0" header="0.51181102362204722" footer="0.23622047244094491"/>
  <pageSetup paperSize="9" scale="42" orientation="landscape" verticalDpi="72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6F195-28B5-4C23-8B8F-9888213C191C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C21E6-56EB-43ED-BC79-7A87A73E1317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2025-05-21T08:54:58Z</cp:lastPrinted>
  <dcterms:created xsi:type="dcterms:W3CDTF">1997-01-17T14:02:09Z</dcterms:created>
  <dcterms:modified xsi:type="dcterms:W3CDTF">2025-05-21T08:55:08Z</dcterms:modified>
</cp:coreProperties>
</file>